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pivotTables/pivotTable1.xml" ContentType="application/vnd.openxmlformats-officedocument.spreadsheetml.pivotTable+xml"/>
  <Override PartName="/xl/worksheets/sheet5.xml" ContentType="application/vnd.openxmlformats-officedocument.spreadsheetml.worksheet+xml"/>
  <Override PartName="/xl/theme/theme1.xml" ContentType="application/vnd.openxmlformats-officedocument.theme+xml"/>
  <Override PartName="/xl/pivotCache/pivotCacheRecords1.xml" ContentType="application/vnd.openxmlformats-officedocument.spreadsheetml.pivotCacheRecord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1.xml" ContentType="application/vnd.openxmlformats-officedocument.spreadsheetml.externalLink+xml"/>
  <Override PartName="/xl/comments1.xml" ContentType="application/vnd.openxmlformats-officedocument.spreadsheetml.comments+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pivotCache/pivotCacheDefinition1.xml" ContentType="application/vnd.openxmlformats-officedocument.spreadsheetml.pivotCacheDefinition+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66925"/>
  <mc:AlternateContent xmlns:mc="http://schemas.openxmlformats.org/markup-compatibility/2006">
    <mc:Choice Requires="x15">
      <x15ac:absPath xmlns:x15ac="http://schemas.microsoft.com/office/spreadsheetml/2010/11/ac" url="C:\Users\norela.briceno\Documents\Plan de acción\Plan Accion 2018\"/>
    </mc:Choice>
  </mc:AlternateContent>
  <bookViews>
    <workbookView xWindow="0" yWindow="0" windowWidth="20490" windowHeight="7530" firstSheet="2" activeTab="2"/>
  </bookViews>
  <sheets>
    <sheet name="Plan de Accion Final" sheetId="14" state="hidden" r:id="rId1"/>
    <sheet name="Hoja2" sheetId="8" state="hidden" r:id="rId2"/>
    <sheet name="Plan de Accion 2018" sheetId="3" r:id="rId3"/>
    <sheet name="PLAN DE ADQUISIONES COMPILADO" sheetId="13" state="hidden" r:id="rId4"/>
    <sheet name="TAB. REF. PA" sheetId="4"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2" hidden="1">'Plan de Accion 2018'!$A$7:$BP$144</definedName>
    <definedName name="_xlnm._FilterDatabase" localSheetId="0" hidden="1">'Plan de Accion Final'!$A$8:$BQ$152</definedName>
    <definedName name="Central_de_Costos">'TAB. REF. PA'!$A$4:$A$14</definedName>
    <definedName name="CÓDIGO_AREA" localSheetId="4">'TAB. REF. PA'!$A$4:$A$14</definedName>
    <definedName name="Dimensión_MIPG">'TAB. REF. PA'!$F$2</definedName>
    <definedName name="Estrategia_Sectorial">'TAB. REF. PA'!$L$2</definedName>
    <definedName name="Fuente_de_Recursos">'TAB. REF. PA'!$W$2</definedName>
    <definedName name="Indicador">'TAB. REF. PA'!$S$2</definedName>
    <definedName name="Indicador_SINERGIA">'TAB. REF. PA'!$U$2</definedName>
    <definedName name="Objetivo_Especifico_PND">'TAB. REF. PA'!$J$2</definedName>
    <definedName name="OBJETIVO_ESTRATEGICO">'TAB. REF. PA'!$D$2</definedName>
    <definedName name="Política_MIPG">'TAB. REF. PA'!$H$2</definedName>
    <definedName name="Procedimiento">'TAB. REF. PA'!$P$2</definedName>
    <definedName name="Proceso">'TAB. REF. PA'!$N$2</definedName>
  </definedNames>
  <calcPr calcId="171027"/>
  <pivotCaches>
    <pivotCache cacheId="0"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44" i="3" l="1"/>
  <c r="Z143" i="3"/>
  <c r="Z142" i="3"/>
  <c r="Z127" i="3"/>
  <c r="Z122" i="3"/>
  <c r="Z121" i="3"/>
  <c r="BI121" i="3" s="1"/>
  <c r="Z107" i="3"/>
  <c r="BA105" i="3"/>
  <c r="BO105" i="3" s="1"/>
  <c r="AR105" i="3"/>
  <c r="BM105" i="3" s="1"/>
  <c r="AI105" i="3"/>
  <c r="BK105" i="3" s="1"/>
  <c r="Z105" i="3"/>
  <c r="BI105" i="3" s="1"/>
  <c r="AR104" i="3"/>
  <c r="AV104" i="3" s="1"/>
  <c r="Z104" i="3"/>
  <c r="Z90" i="3"/>
  <c r="Z89" i="3"/>
  <c r="AI80" i="3"/>
  <c r="AR80" i="3"/>
  <c r="BA80" i="3"/>
  <c r="Z80" i="3"/>
  <c r="BE80" i="3"/>
  <c r="AV80" i="3"/>
  <c r="BK80" i="3"/>
  <c r="BL80" i="3"/>
  <c r="Z71" i="3"/>
  <c r="Z66" i="3"/>
  <c r="Z65" i="3"/>
  <c r="BI65" i="3" s="1"/>
  <c r="BO144" i="3"/>
  <c r="BN144" i="3"/>
  <c r="BM144" i="3"/>
  <c r="BL144" i="3"/>
  <c r="BK144" i="3"/>
  <c r="BJ144" i="3"/>
  <c r="BI144" i="3"/>
  <c r="BH144" i="3"/>
  <c r="BO143" i="3"/>
  <c r="BN143" i="3"/>
  <c r="BM143" i="3"/>
  <c r="BL143" i="3"/>
  <c r="BK143" i="3"/>
  <c r="BJ143" i="3"/>
  <c r="BI143" i="3"/>
  <c r="BH143" i="3"/>
  <c r="BO142" i="3"/>
  <c r="BN142" i="3"/>
  <c r="BM142" i="3"/>
  <c r="BL142" i="3"/>
  <c r="BK142" i="3"/>
  <c r="BJ142" i="3"/>
  <c r="BI142" i="3"/>
  <c r="BH142" i="3"/>
  <c r="BO141" i="3"/>
  <c r="BN141" i="3"/>
  <c r="BM141" i="3"/>
  <c r="BL141" i="3"/>
  <c r="BK141" i="3"/>
  <c r="BJ141" i="3"/>
  <c r="BI141" i="3"/>
  <c r="BH141" i="3"/>
  <c r="BO140" i="3"/>
  <c r="BN140" i="3"/>
  <c r="BM140" i="3"/>
  <c r="BL140" i="3"/>
  <c r="BK140" i="3"/>
  <c r="BJ140" i="3"/>
  <c r="BI140" i="3"/>
  <c r="BH140" i="3"/>
  <c r="BO139" i="3"/>
  <c r="BN139" i="3"/>
  <c r="BM139" i="3"/>
  <c r="BL139" i="3"/>
  <c r="BK139" i="3"/>
  <c r="BJ139" i="3"/>
  <c r="BI139" i="3"/>
  <c r="BH139" i="3"/>
  <c r="BO138" i="3"/>
  <c r="BN138" i="3"/>
  <c r="BM138" i="3"/>
  <c r="BL138" i="3"/>
  <c r="BK138" i="3"/>
  <c r="BJ138" i="3"/>
  <c r="BI138" i="3"/>
  <c r="BH138" i="3"/>
  <c r="BO137" i="3"/>
  <c r="BN137" i="3"/>
  <c r="BM137" i="3"/>
  <c r="BL137" i="3"/>
  <c r="BK137" i="3"/>
  <c r="BJ137" i="3"/>
  <c r="BI137" i="3"/>
  <c r="BH137" i="3"/>
  <c r="BO136" i="3"/>
  <c r="BN136" i="3"/>
  <c r="BM136" i="3"/>
  <c r="BL136" i="3"/>
  <c r="BK136" i="3"/>
  <c r="BJ136" i="3"/>
  <c r="BI136" i="3"/>
  <c r="BH136" i="3"/>
  <c r="BO135" i="3"/>
  <c r="BN135" i="3"/>
  <c r="BM135" i="3"/>
  <c r="BL135" i="3"/>
  <c r="BK135" i="3"/>
  <c r="BJ135" i="3"/>
  <c r="BI135" i="3"/>
  <c r="BH135" i="3"/>
  <c r="BO134" i="3"/>
  <c r="BN134" i="3"/>
  <c r="BM134" i="3"/>
  <c r="BL134" i="3"/>
  <c r="BK134" i="3"/>
  <c r="BJ134" i="3"/>
  <c r="BI134" i="3"/>
  <c r="BH134" i="3"/>
  <c r="BO133" i="3"/>
  <c r="BN133" i="3"/>
  <c r="BM133" i="3"/>
  <c r="BL133" i="3"/>
  <c r="BK133" i="3"/>
  <c r="BJ133" i="3"/>
  <c r="BI133" i="3"/>
  <c r="BH133" i="3"/>
  <c r="BO132" i="3"/>
  <c r="BN132" i="3"/>
  <c r="BM132" i="3"/>
  <c r="BL132" i="3"/>
  <c r="BK132" i="3"/>
  <c r="BJ132" i="3"/>
  <c r="BI132" i="3"/>
  <c r="BH132" i="3"/>
  <c r="BO131" i="3"/>
  <c r="BN131" i="3"/>
  <c r="BM131" i="3"/>
  <c r="BL131" i="3"/>
  <c r="BK131" i="3"/>
  <c r="BJ131" i="3"/>
  <c r="BI131" i="3"/>
  <c r="BH131" i="3"/>
  <c r="BO130" i="3"/>
  <c r="BN130" i="3"/>
  <c r="BM130" i="3"/>
  <c r="BL130" i="3"/>
  <c r="BK130" i="3"/>
  <c r="BJ130" i="3"/>
  <c r="BH130" i="3"/>
  <c r="BO129" i="3"/>
  <c r="BN129" i="3"/>
  <c r="BM129" i="3"/>
  <c r="BL129" i="3"/>
  <c r="BK129" i="3"/>
  <c r="BJ129" i="3"/>
  <c r="BI129" i="3"/>
  <c r="BH129" i="3"/>
  <c r="BO128" i="3"/>
  <c r="BN128" i="3"/>
  <c r="BM128" i="3"/>
  <c r="BL128" i="3"/>
  <c r="BK128" i="3"/>
  <c r="BJ128" i="3"/>
  <c r="BI128" i="3"/>
  <c r="BH128" i="3"/>
  <c r="BO127" i="3"/>
  <c r="BN127" i="3"/>
  <c r="BM127" i="3"/>
  <c r="BL127" i="3"/>
  <c r="BK127" i="3"/>
  <c r="BJ127" i="3"/>
  <c r="BI127" i="3"/>
  <c r="BH127" i="3"/>
  <c r="BO126" i="3"/>
  <c r="BN126" i="3"/>
  <c r="BM126" i="3"/>
  <c r="BL126" i="3"/>
  <c r="BK126" i="3"/>
  <c r="BJ126" i="3"/>
  <c r="BI126" i="3"/>
  <c r="BH126" i="3"/>
  <c r="BO125" i="3"/>
  <c r="BN125" i="3"/>
  <c r="BM125" i="3"/>
  <c r="BL125" i="3"/>
  <c r="BK125" i="3"/>
  <c r="BJ125" i="3"/>
  <c r="BI125" i="3"/>
  <c r="BH125" i="3"/>
  <c r="BO124" i="3"/>
  <c r="BN124" i="3"/>
  <c r="BM124" i="3"/>
  <c r="BL124" i="3"/>
  <c r="BK124" i="3"/>
  <c r="BJ124" i="3"/>
  <c r="BI124" i="3"/>
  <c r="BH124" i="3"/>
  <c r="BO123" i="3"/>
  <c r="BN123" i="3"/>
  <c r="BM123" i="3"/>
  <c r="BL123" i="3"/>
  <c r="BK123" i="3"/>
  <c r="BJ123" i="3"/>
  <c r="BI123" i="3"/>
  <c r="BH123" i="3"/>
  <c r="BO122" i="3"/>
  <c r="BN122" i="3"/>
  <c r="BM122" i="3"/>
  <c r="BL122" i="3"/>
  <c r="BK122" i="3"/>
  <c r="BJ122" i="3"/>
  <c r="BI122" i="3"/>
  <c r="BH122" i="3"/>
  <c r="BO121" i="3"/>
  <c r="BN121" i="3"/>
  <c r="BM121" i="3"/>
  <c r="BL121" i="3"/>
  <c r="BK121" i="3"/>
  <c r="BJ121" i="3"/>
  <c r="BH121" i="3"/>
  <c r="BO120" i="3"/>
  <c r="BN120" i="3"/>
  <c r="BM120" i="3"/>
  <c r="BL120" i="3"/>
  <c r="BK120" i="3"/>
  <c r="BJ120" i="3"/>
  <c r="BI120" i="3"/>
  <c r="BH120" i="3"/>
  <c r="BO119" i="3"/>
  <c r="BN119" i="3"/>
  <c r="BM119" i="3"/>
  <c r="BL119" i="3"/>
  <c r="BK119" i="3"/>
  <c r="BJ119" i="3"/>
  <c r="BI119" i="3"/>
  <c r="BH119" i="3"/>
  <c r="BO118" i="3"/>
  <c r="BN118" i="3"/>
  <c r="BM118" i="3"/>
  <c r="BL118" i="3"/>
  <c r="BK118" i="3"/>
  <c r="BJ118" i="3"/>
  <c r="BI118" i="3"/>
  <c r="BH118" i="3"/>
  <c r="BO117" i="3"/>
  <c r="BN117" i="3"/>
  <c r="BM117" i="3"/>
  <c r="BL117" i="3"/>
  <c r="BK117" i="3"/>
  <c r="BJ117" i="3"/>
  <c r="BI117" i="3"/>
  <c r="BH117" i="3"/>
  <c r="BO116" i="3"/>
  <c r="BN116" i="3"/>
  <c r="BM116" i="3"/>
  <c r="BL116" i="3"/>
  <c r="BK116" i="3"/>
  <c r="BJ116" i="3"/>
  <c r="BI116" i="3"/>
  <c r="BH116" i="3"/>
  <c r="BO115" i="3"/>
  <c r="BN115" i="3"/>
  <c r="BM115" i="3"/>
  <c r="BL115" i="3"/>
  <c r="BK115" i="3"/>
  <c r="BJ115" i="3"/>
  <c r="BI115" i="3"/>
  <c r="BH115" i="3"/>
  <c r="BO114" i="3"/>
  <c r="BN114" i="3"/>
  <c r="BM114" i="3"/>
  <c r="BL114" i="3"/>
  <c r="BK114" i="3"/>
  <c r="BJ114" i="3"/>
  <c r="BI114" i="3"/>
  <c r="BH114" i="3"/>
  <c r="BO113" i="3"/>
  <c r="BN113" i="3"/>
  <c r="BM113" i="3"/>
  <c r="BL113" i="3"/>
  <c r="BK113" i="3"/>
  <c r="BJ113" i="3"/>
  <c r="BI113" i="3"/>
  <c r="BH113" i="3"/>
  <c r="BO112" i="3"/>
  <c r="BN112" i="3"/>
  <c r="BM112" i="3"/>
  <c r="BL112" i="3"/>
  <c r="BK112" i="3"/>
  <c r="BJ112" i="3"/>
  <c r="BI112" i="3"/>
  <c r="BH112" i="3"/>
  <c r="BO111" i="3"/>
  <c r="BN111" i="3"/>
  <c r="BM111" i="3"/>
  <c r="BL111" i="3"/>
  <c r="BK111" i="3"/>
  <c r="BJ111" i="3"/>
  <c r="BI111" i="3"/>
  <c r="BH111" i="3"/>
  <c r="BO110" i="3"/>
  <c r="BN110" i="3"/>
  <c r="BM110" i="3"/>
  <c r="BL110" i="3"/>
  <c r="BK110" i="3"/>
  <c r="BJ110" i="3"/>
  <c r="BI110" i="3"/>
  <c r="BH110" i="3"/>
  <c r="BO109" i="3"/>
  <c r="BN109" i="3"/>
  <c r="BM109" i="3"/>
  <c r="BL109" i="3"/>
  <c r="BK109" i="3"/>
  <c r="BJ109" i="3"/>
  <c r="BI109" i="3"/>
  <c r="BH109" i="3"/>
  <c r="BO108" i="3"/>
  <c r="BN108" i="3"/>
  <c r="BM108" i="3"/>
  <c r="BL108" i="3"/>
  <c r="BK108" i="3"/>
  <c r="BJ108" i="3"/>
  <c r="BI108" i="3"/>
  <c r="BH108" i="3"/>
  <c r="BO107" i="3"/>
  <c r="BN107" i="3"/>
  <c r="BM107" i="3"/>
  <c r="BL107" i="3"/>
  <c r="BK107" i="3"/>
  <c r="BJ107" i="3"/>
  <c r="BI107" i="3"/>
  <c r="BH107" i="3"/>
  <c r="BO106" i="3"/>
  <c r="BN106" i="3"/>
  <c r="BM106" i="3"/>
  <c r="BL106" i="3"/>
  <c r="BK106" i="3"/>
  <c r="BJ106" i="3"/>
  <c r="BI106" i="3"/>
  <c r="BH106" i="3"/>
  <c r="BN105" i="3"/>
  <c r="BL105" i="3"/>
  <c r="BJ105" i="3"/>
  <c r="BH105" i="3"/>
  <c r="BO104" i="3"/>
  <c r="BN104" i="3"/>
  <c r="BM104" i="3"/>
  <c r="BL104" i="3"/>
  <c r="BK104" i="3"/>
  <c r="BJ104" i="3"/>
  <c r="BI104" i="3"/>
  <c r="BH104" i="3"/>
  <c r="BO103" i="3"/>
  <c r="BN103" i="3"/>
  <c r="BM103" i="3"/>
  <c r="BL103" i="3"/>
  <c r="BK103" i="3"/>
  <c r="BJ103" i="3"/>
  <c r="BI103" i="3"/>
  <c r="BH103" i="3"/>
  <c r="BO102" i="3"/>
  <c r="BN102" i="3"/>
  <c r="BM102" i="3"/>
  <c r="BL102" i="3"/>
  <c r="BK102" i="3"/>
  <c r="BJ102" i="3"/>
  <c r="BI102" i="3"/>
  <c r="BH102" i="3"/>
  <c r="BO101" i="3"/>
  <c r="BN101" i="3"/>
  <c r="BM101" i="3"/>
  <c r="BL101" i="3"/>
  <c r="BK101" i="3"/>
  <c r="BJ101" i="3"/>
  <c r="BI101" i="3"/>
  <c r="BH101" i="3"/>
  <c r="BO100" i="3"/>
  <c r="BN100" i="3"/>
  <c r="BM100" i="3"/>
  <c r="BL100" i="3"/>
  <c r="BK100" i="3"/>
  <c r="BJ100" i="3"/>
  <c r="BI100" i="3"/>
  <c r="BH100" i="3"/>
  <c r="BO99" i="3"/>
  <c r="BN99" i="3"/>
  <c r="BM99" i="3"/>
  <c r="BL99" i="3"/>
  <c r="BK99" i="3"/>
  <c r="BJ99" i="3"/>
  <c r="BI99" i="3"/>
  <c r="BH99" i="3"/>
  <c r="BO98" i="3"/>
  <c r="BN98" i="3"/>
  <c r="BM98" i="3"/>
  <c r="BL98" i="3"/>
  <c r="BK98" i="3"/>
  <c r="BJ98" i="3"/>
  <c r="BI98" i="3"/>
  <c r="BH98" i="3"/>
  <c r="BO97" i="3"/>
  <c r="BN97" i="3"/>
  <c r="BM97" i="3"/>
  <c r="BL97" i="3"/>
  <c r="BK97" i="3"/>
  <c r="BJ97" i="3"/>
  <c r="BI97" i="3"/>
  <c r="BH97" i="3"/>
  <c r="BO96" i="3"/>
  <c r="BN96" i="3"/>
  <c r="BM96" i="3"/>
  <c r="BL96" i="3"/>
  <c r="BK96" i="3"/>
  <c r="BJ96" i="3"/>
  <c r="BI96" i="3"/>
  <c r="BH96" i="3"/>
  <c r="BO95" i="3"/>
  <c r="BN95" i="3"/>
  <c r="BM95" i="3"/>
  <c r="BL95" i="3"/>
  <c r="BK95" i="3"/>
  <c r="BJ95" i="3"/>
  <c r="BH95" i="3"/>
  <c r="BO94" i="3"/>
  <c r="BN94" i="3"/>
  <c r="BM94" i="3"/>
  <c r="BL94" i="3"/>
  <c r="BK94" i="3"/>
  <c r="BJ94" i="3"/>
  <c r="BI94" i="3"/>
  <c r="BH94" i="3"/>
  <c r="BO93" i="3"/>
  <c r="BN93" i="3"/>
  <c r="BM93" i="3"/>
  <c r="BL93" i="3"/>
  <c r="BK93" i="3"/>
  <c r="BJ93" i="3"/>
  <c r="BI93" i="3"/>
  <c r="BH93" i="3"/>
  <c r="BO92" i="3"/>
  <c r="BN92" i="3"/>
  <c r="BM92" i="3"/>
  <c r="BL92" i="3"/>
  <c r="BK92" i="3"/>
  <c r="BJ92" i="3"/>
  <c r="BI92" i="3"/>
  <c r="BH92" i="3"/>
  <c r="BO91" i="3"/>
  <c r="BN91" i="3"/>
  <c r="BM91" i="3"/>
  <c r="BL91" i="3"/>
  <c r="BK91" i="3"/>
  <c r="BJ91" i="3"/>
  <c r="BI91" i="3"/>
  <c r="BH91" i="3"/>
  <c r="BO90" i="3"/>
  <c r="BN90" i="3"/>
  <c r="BM90" i="3"/>
  <c r="BL90" i="3"/>
  <c r="BK90" i="3"/>
  <c r="BJ90" i="3"/>
  <c r="BI90" i="3"/>
  <c r="BH90" i="3"/>
  <c r="BO89" i="3"/>
  <c r="BN89" i="3"/>
  <c r="BM89" i="3"/>
  <c r="BL89" i="3"/>
  <c r="BK89" i="3"/>
  <c r="BJ89" i="3"/>
  <c r="BI89" i="3"/>
  <c r="BH89" i="3"/>
  <c r="BO88" i="3"/>
  <c r="BN88" i="3"/>
  <c r="BM88" i="3"/>
  <c r="BL88" i="3"/>
  <c r="BK88" i="3"/>
  <c r="BJ88" i="3"/>
  <c r="BI88" i="3"/>
  <c r="BH88" i="3"/>
  <c r="BO87" i="3"/>
  <c r="BN87" i="3"/>
  <c r="BM87" i="3"/>
  <c r="BL87" i="3"/>
  <c r="BK87" i="3"/>
  <c r="BJ87" i="3"/>
  <c r="BI87" i="3"/>
  <c r="BH87" i="3"/>
  <c r="BO86" i="3"/>
  <c r="BN86" i="3"/>
  <c r="BM86" i="3"/>
  <c r="BL86" i="3"/>
  <c r="BK86" i="3"/>
  <c r="BJ86" i="3"/>
  <c r="BI86" i="3"/>
  <c r="BH86" i="3"/>
  <c r="BO85" i="3"/>
  <c r="BN85" i="3"/>
  <c r="BM85" i="3"/>
  <c r="BL85" i="3"/>
  <c r="BK85" i="3"/>
  <c r="BJ85" i="3"/>
  <c r="BI85" i="3"/>
  <c r="BH85" i="3"/>
  <c r="BO84" i="3"/>
  <c r="BN84" i="3"/>
  <c r="BM84" i="3"/>
  <c r="BL84" i="3"/>
  <c r="BK84" i="3"/>
  <c r="BJ84" i="3"/>
  <c r="BI84" i="3"/>
  <c r="BH84" i="3"/>
  <c r="BO83" i="3"/>
  <c r="BN83" i="3"/>
  <c r="BM83" i="3"/>
  <c r="BL83" i="3"/>
  <c r="BK83" i="3"/>
  <c r="BJ83" i="3"/>
  <c r="BI83" i="3"/>
  <c r="BH83" i="3"/>
  <c r="BO82" i="3"/>
  <c r="BN82" i="3"/>
  <c r="BM82" i="3"/>
  <c r="BL82" i="3"/>
  <c r="BK82" i="3"/>
  <c r="BJ82" i="3"/>
  <c r="BI82" i="3"/>
  <c r="BH82" i="3"/>
  <c r="BO81" i="3"/>
  <c r="BN81" i="3"/>
  <c r="BM81" i="3"/>
  <c r="BL81" i="3"/>
  <c r="BK81" i="3"/>
  <c r="BJ81" i="3"/>
  <c r="BI81" i="3"/>
  <c r="BH81" i="3"/>
  <c r="BN80" i="3"/>
  <c r="BJ80" i="3"/>
  <c r="BI80" i="3"/>
  <c r="BH80" i="3"/>
  <c r="BO79" i="3"/>
  <c r="BN79" i="3"/>
  <c r="BM79" i="3"/>
  <c r="BL79" i="3"/>
  <c r="BK79" i="3"/>
  <c r="BJ79" i="3"/>
  <c r="BI79" i="3"/>
  <c r="BH79" i="3"/>
  <c r="BO78" i="3"/>
  <c r="BN78" i="3"/>
  <c r="BM78" i="3"/>
  <c r="BL78" i="3"/>
  <c r="BK78" i="3"/>
  <c r="BJ78" i="3"/>
  <c r="BI78" i="3"/>
  <c r="BH78" i="3"/>
  <c r="BO77" i="3"/>
  <c r="BN77" i="3"/>
  <c r="BM77" i="3"/>
  <c r="BL77" i="3"/>
  <c r="BK77" i="3"/>
  <c r="BJ77" i="3"/>
  <c r="BI77" i="3"/>
  <c r="BH77" i="3"/>
  <c r="BO76" i="3"/>
  <c r="BN76" i="3"/>
  <c r="BM76" i="3"/>
  <c r="BL76" i="3"/>
  <c r="BK76" i="3"/>
  <c r="BJ76" i="3"/>
  <c r="BI76" i="3"/>
  <c r="BH76" i="3"/>
  <c r="BO75" i="3"/>
  <c r="BN75" i="3"/>
  <c r="BM75" i="3"/>
  <c r="BL75" i="3"/>
  <c r="BK75" i="3"/>
  <c r="BJ75" i="3"/>
  <c r="BI75" i="3"/>
  <c r="BH75" i="3"/>
  <c r="BO74" i="3"/>
  <c r="BN74" i="3"/>
  <c r="BM74" i="3"/>
  <c r="BL74" i="3"/>
  <c r="BK74" i="3"/>
  <c r="BJ74" i="3"/>
  <c r="BI74" i="3"/>
  <c r="BH74" i="3"/>
  <c r="BO73" i="3"/>
  <c r="BN73" i="3"/>
  <c r="BM73" i="3"/>
  <c r="BL73" i="3"/>
  <c r="BK73" i="3"/>
  <c r="BJ73" i="3"/>
  <c r="BI73" i="3"/>
  <c r="BH73" i="3"/>
  <c r="BO72" i="3"/>
  <c r="BN72" i="3"/>
  <c r="BM72" i="3"/>
  <c r="BL72" i="3"/>
  <c r="BK72" i="3"/>
  <c r="BJ72" i="3"/>
  <c r="BI72" i="3"/>
  <c r="BH72" i="3"/>
  <c r="BO71" i="3"/>
  <c r="BN71" i="3"/>
  <c r="BM71" i="3"/>
  <c r="BL71" i="3"/>
  <c r="BK71" i="3"/>
  <c r="BJ71" i="3"/>
  <c r="BI71" i="3"/>
  <c r="BH71" i="3"/>
  <c r="BO70" i="3"/>
  <c r="BN70" i="3"/>
  <c r="BM70" i="3"/>
  <c r="BL70" i="3"/>
  <c r="BK70" i="3"/>
  <c r="BJ70" i="3"/>
  <c r="BI70" i="3"/>
  <c r="BH70" i="3"/>
  <c r="BO69" i="3"/>
  <c r="BN69" i="3"/>
  <c r="BM69" i="3"/>
  <c r="BL69" i="3"/>
  <c r="BK69" i="3"/>
  <c r="BJ69" i="3"/>
  <c r="BI69" i="3"/>
  <c r="BH69" i="3"/>
  <c r="BO68" i="3"/>
  <c r="BN68" i="3"/>
  <c r="BM68" i="3"/>
  <c r="BL68" i="3"/>
  <c r="BK68" i="3"/>
  <c r="BJ68" i="3"/>
  <c r="BI68" i="3"/>
  <c r="BH68" i="3"/>
  <c r="BO67" i="3"/>
  <c r="BN67" i="3"/>
  <c r="BM67" i="3"/>
  <c r="BL67" i="3"/>
  <c r="BK67" i="3"/>
  <c r="BJ67" i="3"/>
  <c r="BI67" i="3"/>
  <c r="BH67" i="3"/>
  <c r="BO66" i="3"/>
  <c r="BN66" i="3"/>
  <c r="BM66" i="3"/>
  <c r="BL66" i="3"/>
  <c r="BK66" i="3"/>
  <c r="BJ66" i="3"/>
  <c r="BI66" i="3"/>
  <c r="BH66" i="3"/>
  <c r="BO65" i="3"/>
  <c r="BN65" i="3"/>
  <c r="BM65" i="3"/>
  <c r="BL65" i="3"/>
  <c r="BK65" i="3"/>
  <c r="BJ65" i="3"/>
  <c r="BH65" i="3"/>
  <c r="BO64" i="3"/>
  <c r="BN64" i="3"/>
  <c r="BM64" i="3"/>
  <c r="BL64" i="3"/>
  <c r="BK64" i="3"/>
  <c r="BJ64" i="3"/>
  <c r="BI64" i="3"/>
  <c r="BH64" i="3"/>
  <c r="BO63" i="3"/>
  <c r="BN63" i="3"/>
  <c r="BM63" i="3"/>
  <c r="BL63" i="3"/>
  <c r="BK63" i="3"/>
  <c r="BJ63" i="3"/>
  <c r="BI63" i="3"/>
  <c r="BH63" i="3"/>
  <c r="BO62" i="3"/>
  <c r="BN62" i="3"/>
  <c r="BM62" i="3"/>
  <c r="BL62" i="3"/>
  <c r="BK62" i="3"/>
  <c r="BJ62" i="3"/>
  <c r="BI62" i="3"/>
  <c r="BH62" i="3"/>
  <c r="BO61" i="3"/>
  <c r="BN61" i="3"/>
  <c r="BM61" i="3"/>
  <c r="BL61" i="3"/>
  <c r="BK61" i="3"/>
  <c r="BJ61" i="3"/>
  <c r="BI61" i="3"/>
  <c r="BH61" i="3"/>
  <c r="BO60" i="3"/>
  <c r="BN60" i="3"/>
  <c r="BM60" i="3"/>
  <c r="BL60" i="3"/>
  <c r="BK60" i="3"/>
  <c r="BJ60" i="3"/>
  <c r="BI60" i="3"/>
  <c r="BH60" i="3"/>
  <c r="BO59" i="3"/>
  <c r="BN59" i="3"/>
  <c r="BM59" i="3"/>
  <c r="BL59" i="3"/>
  <c r="BK59" i="3"/>
  <c r="BJ59" i="3"/>
  <c r="BI59" i="3"/>
  <c r="BH59" i="3"/>
  <c r="BO58" i="3"/>
  <c r="BN58" i="3"/>
  <c r="BM58" i="3"/>
  <c r="BL58" i="3"/>
  <c r="BK58" i="3"/>
  <c r="BJ58" i="3"/>
  <c r="BI58" i="3"/>
  <c r="BH58" i="3"/>
  <c r="BO57" i="3"/>
  <c r="BN57" i="3"/>
  <c r="BM57" i="3"/>
  <c r="BL57" i="3"/>
  <c r="BK57" i="3"/>
  <c r="BJ57" i="3"/>
  <c r="BI57" i="3"/>
  <c r="BH57" i="3"/>
  <c r="BO56" i="3"/>
  <c r="BN56" i="3"/>
  <c r="BM56" i="3"/>
  <c r="BL56" i="3"/>
  <c r="BK56" i="3"/>
  <c r="BJ56" i="3"/>
  <c r="BI56" i="3"/>
  <c r="BH56" i="3"/>
  <c r="BO55" i="3"/>
  <c r="BN55" i="3"/>
  <c r="BM55" i="3"/>
  <c r="BL55" i="3"/>
  <c r="BK55" i="3"/>
  <c r="BJ55" i="3"/>
  <c r="BI55" i="3"/>
  <c r="BH55" i="3"/>
  <c r="BO54" i="3"/>
  <c r="BN54" i="3"/>
  <c r="BM54" i="3"/>
  <c r="BL54" i="3"/>
  <c r="BK54" i="3"/>
  <c r="BJ54" i="3"/>
  <c r="BI54" i="3"/>
  <c r="BH54" i="3"/>
  <c r="BO53" i="3"/>
  <c r="BN53" i="3"/>
  <c r="BM53" i="3"/>
  <c r="BL53" i="3"/>
  <c r="BK53" i="3"/>
  <c r="BJ53" i="3"/>
  <c r="BI53" i="3"/>
  <c r="BH53" i="3"/>
  <c r="BO52" i="3"/>
  <c r="BN52" i="3"/>
  <c r="BM52" i="3"/>
  <c r="BL52" i="3"/>
  <c r="BK52" i="3"/>
  <c r="BJ52" i="3"/>
  <c r="BI52" i="3"/>
  <c r="BH52" i="3"/>
  <c r="BO51" i="3"/>
  <c r="BN51" i="3"/>
  <c r="BM51" i="3"/>
  <c r="BL51" i="3"/>
  <c r="BK51" i="3"/>
  <c r="BJ51" i="3"/>
  <c r="BI51" i="3"/>
  <c r="BH51" i="3"/>
  <c r="BO50" i="3"/>
  <c r="BN50" i="3"/>
  <c r="BM50" i="3"/>
  <c r="BL50" i="3"/>
  <c r="BK50" i="3"/>
  <c r="BJ50" i="3"/>
  <c r="BI50" i="3"/>
  <c r="BH50" i="3"/>
  <c r="BO49" i="3"/>
  <c r="BN49" i="3"/>
  <c r="BM49" i="3"/>
  <c r="BL49" i="3"/>
  <c r="BK49" i="3"/>
  <c r="BJ49" i="3"/>
  <c r="BI49" i="3"/>
  <c r="BH49" i="3"/>
  <c r="BO48" i="3"/>
  <c r="BN48" i="3"/>
  <c r="BM48" i="3"/>
  <c r="BL48" i="3"/>
  <c r="BK48" i="3"/>
  <c r="BJ48" i="3"/>
  <c r="BI48" i="3"/>
  <c r="BH48" i="3"/>
  <c r="BO47" i="3"/>
  <c r="BN47" i="3"/>
  <c r="BM47" i="3"/>
  <c r="BL47" i="3"/>
  <c r="BK47" i="3"/>
  <c r="BJ47" i="3"/>
  <c r="BI47" i="3"/>
  <c r="BH47" i="3"/>
  <c r="BO46" i="3"/>
  <c r="BN46" i="3"/>
  <c r="BM46" i="3"/>
  <c r="BL46" i="3"/>
  <c r="BK46" i="3"/>
  <c r="BJ46" i="3"/>
  <c r="BI46" i="3"/>
  <c r="BH46" i="3"/>
  <c r="BO45" i="3"/>
  <c r="BN45" i="3"/>
  <c r="BM45" i="3"/>
  <c r="BL45" i="3"/>
  <c r="BK45" i="3"/>
  <c r="BJ45" i="3"/>
  <c r="BI45" i="3"/>
  <c r="BH45" i="3"/>
  <c r="BO44" i="3"/>
  <c r="BN44" i="3"/>
  <c r="BM44" i="3"/>
  <c r="BL44" i="3"/>
  <c r="BK44" i="3"/>
  <c r="BJ44" i="3"/>
  <c r="BI44" i="3"/>
  <c r="BH44" i="3"/>
  <c r="BO43" i="3"/>
  <c r="BN43" i="3"/>
  <c r="BM43" i="3"/>
  <c r="BL43" i="3"/>
  <c r="BK43" i="3"/>
  <c r="BJ43" i="3"/>
  <c r="BI43" i="3"/>
  <c r="BH43" i="3"/>
  <c r="BO42" i="3"/>
  <c r="BN42" i="3"/>
  <c r="BM42" i="3"/>
  <c r="BL42" i="3"/>
  <c r="BK42" i="3"/>
  <c r="BJ42" i="3"/>
  <c r="BI42" i="3"/>
  <c r="BH42" i="3"/>
  <c r="BO41" i="3"/>
  <c r="BN41" i="3"/>
  <c r="BM41" i="3"/>
  <c r="BL41" i="3"/>
  <c r="BK41" i="3"/>
  <c r="BJ41" i="3"/>
  <c r="BI41" i="3"/>
  <c r="BH41" i="3"/>
  <c r="BO40" i="3"/>
  <c r="BN40" i="3"/>
  <c r="BM40" i="3"/>
  <c r="BL40" i="3"/>
  <c r="BK40" i="3"/>
  <c r="BJ40" i="3"/>
  <c r="BI40" i="3"/>
  <c r="BH40" i="3"/>
  <c r="BO39" i="3"/>
  <c r="BN39" i="3"/>
  <c r="BM39" i="3"/>
  <c r="BL39" i="3"/>
  <c r="BK39" i="3"/>
  <c r="BJ39" i="3"/>
  <c r="BI39" i="3"/>
  <c r="BH39" i="3"/>
  <c r="BO38" i="3"/>
  <c r="BN38" i="3"/>
  <c r="BM38" i="3"/>
  <c r="BL38" i="3"/>
  <c r="BK38" i="3"/>
  <c r="BJ38" i="3"/>
  <c r="BI38" i="3"/>
  <c r="BH38" i="3"/>
  <c r="BO37" i="3"/>
  <c r="BN37" i="3"/>
  <c r="BM37" i="3"/>
  <c r="BL37" i="3"/>
  <c r="BK37" i="3"/>
  <c r="BJ37" i="3"/>
  <c r="BI37" i="3"/>
  <c r="BH37" i="3"/>
  <c r="BO36" i="3"/>
  <c r="BN36" i="3"/>
  <c r="BM36" i="3"/>
  <c r="BL36" i="3"/>
  <c r="BK36" i="3"/>
  <c r="BJ36" i="3"/>
  <c r="BI36" i="3"/>
  <c r="BH36" i="3"/>
  <c r="BO35" i="3"/>
  <c r="BN35" i="3"/>
  <c r="BM35" i="3"/>
  <c r="BL35" i="3"/>
  <c r="BK35" i="3"/>
  <c r="BJ35" i="3"/>
  <c r="BI35" i="3"/>
  <c r="BH35" i="3"/>
  <c r="BO34" i="3"/>
  <c r="BN34" i="3"/>
  <c r="BM34" i="3"/>
  <c r="BL34" i="3"/>
  <c r="BK34" i="3"/>
  <c r="BJ34" i="3"/>
  <c r="BI34" i="3"/>
  <c r="BH34" i="3"/>
  <c r="BO33" i="3"/>
  <c r="BN33" i="3"/>
  <c r="BM33" i="3"/>
  <c r="BL33" i="3"/>
  <c r="BK33" i="3"/>
  <c r="BJ33" i="3"/>
  <c r="BI33" i="3"/>
  <c r="BH33" i="3"/>
  <c r="BO32" i="3"/>
  <c r="BN32" i="3"/>
  <c r="BM32" i="3"/>
  <c r="BL32" i="3"/>
  <c r="BK32" i="3"/>
  <c r="BJ32" i="3"/>
  <c r="BI32" i="3"/>
  <c r="BH32" i="3"/>
  <c r="BO31" i="3"/>
  <c r="BN31" i="3"/>
  <c r="BM31" i="3"/>
  <c r="BL31" i="3"/>
  <c r="BK31" i="3"/>
  <c r="BJ31" i="3"/>
  <c r="BI31" i="3"/>
  <c r="BH31" i="3"/>
  <c r="BO30" i="3"/>
  <c r="BN30" i="3"/>
  <c r="BM30" i="3"/>
  <c r="BL30" i="3"/>
  <c r="BK30" i="3"/>
  <c r="BJ30" i="3"/>
  <c r="BI30" i="3"/>
  <c r="BH30" i="3"/>
  <c r="BO29" i="3"/>
  <c r="BN29" i="3"/>
  <c r="BM29" i="3"/>
  <c r="BL29" i="3"/>
  <c r="BK29" i="3"/>
  <c r="BJ29" i="3"/>
  <c r="BI29" i="3"/>
  <c r="BH29" i="3"/>
  <c r="BO28" i="3"/>
  <c r="BN28" i="3"/>
  <c r="BM28" i="3"/>
  <c r="BL28" i="3"/>
  <c r="BK28" i="3"/>
  <c r="BJ28" i="3"/>
  <c r="BI28" i="3"/>
  <c r="BH28" i="3"/>
  <c r="BO27" i="3"/>
  <c r="BN27" i="3"/>
  <c r="BM27" i="3"/>
  <c r="BL27" i="3"/>
  <c r="BK27" i="3"/>
  <c r="BJ27" i="3"/>
  <c r="BI27" i="3"/>
  <c r="BH27" i="3"/>
  <c r="BO26" i="3"/>
  <c r="BN26" i="3"/>
  <c r="BM26" i="3"/>
  <c r="BL26" i="3"/>
  <c r="BK26" i="3"/>
  <c r="BJ26" i="3"/>
  <c r="BI26" i="3"/>
  <c r="BH26" i="3"/>
  <c r="BO25" i="3"/>
  <c r="BN25" i="3"/>
  <c r="BM25" i="3"/>
  <c r="BL25" i="3"/>
  <c r="BK25" i="3"/>
  <c r="BJ25" i="3"/>
  <c r="BI25" i="3"/>
  <c r="BH25" i="3"/>
  <c r="BO24" i="3"/>
  <c r="BN24" i="3"/>
  <c r="BM24" i="3"/>
  <c r="BL24" i="3"/>
  <c r="BK24" i="3"/>
  <c r="BJ24" i="3"/>
  <c r="BI24" i="3"/>
  <c r="BH24" i="3"/>
  <c r="BO23" i="3"/>
  <c r="BN23" i="3"/>
  <c r="BM23" i="3"/>
  <c r="BL23" i="3"/>
  <c r="BK23" i="3"/>
  <c r="BJ23" i="3"/>
  <c r="BI23" i="3"/>
  <c r="BH23" i="3"/>
  <c r="BO22" i="3"/>
  <c r="BN22" i="3"/>
  <c r="BM22" i="3"/>
  <c r="BL22" i="3"/>
  <c r="BK22" i="3"/>
  <c r="BJ22" i="3"/>
  <c r="BI22" i="3"/>
  <c r="BH22" i="3"/>
  <c r="BO21" i="3"/>
  <c r="BN21" i="3"/>
  <c r="BM21" i="3"/>
  <c r="BL21" i="3"/>
  <c r="BK21" i="3"/>
  <c r="BJ21" i="3"/>
  <c r="BI21" i="3"/>
  <c r="BH21" i="3"/>
  <c r="BO20" i="3"/>
  <c r="BN20" i="3"/>
  <c r="BM20" i="3"/>
  <c r="BL20" i="3"/>
  <c r="BK20" i="3"/>
  <c r="BJ20" i="3"/>
  <c r="BI20" i="3"/>
  <c r="BH20" i="3"/>
  <c r="BO19" i="3"/>
  <c r="BN19" i="3"/>
  <c r="BM19" i="3"/>
  <c r="BL19" i="3"/>
  <c r="BK19" i="3"/>
  <c r="BJ19" i="3"/>
  <c r="BI19" i="3"/>
  <c r="BH19" i="3"/>
  <c r="BO18" i="3"/>
  <c r="BN18" i="3"/>
  <c r="BM18" i="3"/>
  <c r="BL18" i="3"/>
  <c r="BK18" i="3"/>
  <c r="BJ18" i="3"/>
  <c r="BI18" i="3"/>
  <c r="BH18" i="3"/>
  <c r="BO17" i="3"/>
  <c r="BN17" i="3"/>
  <c r="BM17" i="3"/>
  <c r="BL17" i="3"/>
  <c r="BK17" i="3"/>
  <c r="BJ17" i="3"/>
  <c r="BI17" i="3"/>
  <c r="BH17" i="3"/>
  <c r="BO16" i="3"/>
  <c r="BN16" i="3"/>
  <c r="BM16" i="3"/>
  <c r="BL16" i="3"/>
  <c r="BK16" i="3"/>
  <c r="BJ16" i="3"/>
  <c r="BI16" i="3"/>
  <c r="BH16" i="3"/>
  <c r="BO15" i="3"/>
  <c r="BN15" i="3"/>
  <c r="BM15" i="3"/>
  <c r="BL15" i="3"/>
  <c r="BK15" i="3"/>
  <c r="BJ15" i="3"/>
  <c r="BI15" i="3"/>
  <c r="BH15" i="3"/>
  <c r="BO14" i="3"/>
  <c r="BN14" i="3"/>
  <c r="BM14" i="3"/>
  <c r="BL14" i="3"/>
  <c r="BK14" i="3"/>
  <c r="BJ14" i="3"/>
  <c r="BI14" i="3"/>
  <c r="BH14" i="3"/>
  <c r="BO13" i="3"/>
  <c r="BN13" i="3"/>
  <c r="BM13" i="3"/>
  <c r="BL13" i="3"/>
  <c r="BK13" i="3"/>
  <c r="BJ13" i="3"/>
  <c r="BI13" i="3"/>
  <c r="BH13" i="3"/>
  <c r="BO12" i="3"/>
  <c r="BN12" i="3"/>
  <c r="BM12" i="3"/>
  <c r="BL12" i="3"/>
  <c r="BK12" i="3"/>
  <c r="BJ12" i="3"/>
  <c r="BI12" i="3"/>
  <c r="BH12" i="3"/>
  <c r="BO11" i="3"/>
  <c r="BN11" i="3"/>
  <c r="BM11" i="3"/>
  <c r="BL11" i="3"/>
  <c r="BK11" i="3"/>
  <c r="BJ11" i="3"/>
  <c r="BI11" i="3"/>
  <c r="BH11" i="3"/>
  <c r="BO10" i="3"/>
  <c r="BN10" i="3"/>
  <c r="BM10" i="3"/>
  <c r="BL10" i="3"/>
  <c r="BK10" i="3"/>
  <c r="BJ10" i="3"/>
  <c r="BI10" i="3"/>
  <c r="BH10" i="3"/>
  <c r="BO9" i="3"/>
  <c r="BN9" i="3"/>
  <c r="BM9" i="3"/>
  <c r="BL9" i="3"/>
  <c r="BK9" i="3"/>
  <c r="BJ9" i="3"/>
  <c r="BI9" i="3"/>
  <c r="BH9" i="3"/>
  <c r="BF144" i="3"/>
  <c r="BE144" i="3"/>
  <c r="BD144" i="3"/>
  <c r="BF143" i="3"/>
  <c r="BE143" i="3"/>
  <c r="BD143" i="3"/>
  <c r="BF142" i="3"/>
  <c r="BE142" i="3"/>
  <c r="BD142" i="3"/>
  <c r="BF141" i="3"/>
  <c r="BE141" i="3"/>
  <c r="BD141" i="3"/>
  <c r="BF140" i="3"/>
  <c r="BE140" i="3"/>
  <c r="BD140" i="3"/>
  <c r="BF139" i="3"/>
  <c r="BE139" i="3"/>
  <c r="BD139" i="3"/>
  <c r="BF138" i="3"/>
  <c r="BE138" i="3"/>
  <c r="BD138" i="3"/>
  <c r="BF137" i="3"/>
  <c r="BE137" i="3"/>
  <c r="BD137" i="3"/>
  <c r="BF136" i="3"/>
  <c r="BE136" i="3"/>
  <c r="BD136" i="3"/>
  <c r="BF135" i="3"/>
  <c r="BE135" i="3"/>
  <c r="BD135" i="3"/>
  <c r="BF134" i="3"/>
  <c r="BE134" i="3"/>
  <c r="BD134" i="3"/>
  <c r="BF133" i="3"/>
  <c r="BE133" i="3"/>
  <c r="BD133" i="3"/>
  <c r="BF132" i="3"/>
  <c r="BE132" i="3"/>
  <c r="BD132" i="3"/>
  <c r="BF131" i="3"/>
  <c r="BE131" i="3"/>
  <c r="BD131" i="3"/>
  <c r="BF130" i="3"/>
  <c r="BE130" i="3"/>
  <c r="BD130" i="3"/>
  <c r="BF129" i="3"/>
  <c r="BE129" i="3"/>
  <c r="BD129" i="3"/>
  <c r="BF128" i="3"/>
  <c r="BE128" i="3"/>
  <c r="BD128" i="3"/>
  <c r="BF127" i="3"/>
  <c r="BE127" i="3"/>
  <c r="BD127" i="3"/>
  <c r="BF126" i="3"/>
  <c r="BE126" i="3"/>
  <c r="BD126" i="3"/>
  <c r="BF125" i="3"/>
  <c r="BE125" i="3"/>
  <c r="BD125" i="3"/>
  <c r="BF124" i="3"/>
  <c r="BE124" i="3"/>
  <c r="BD124" i="3"/>
  <c r="BF123" i="3"/>
  <c r="BE123" i="3"/>
  <c r="BD123" i="3"/>
  <c r="BF122" i="3"/>
  <c r="BE122" i="3"/>
  <c r="BD122" i="3"/>
  <c r="BF121" i="3"/>
  <c r="BE121" i="3"/>
  <c r="BD121" i="3"/>
  <c r="BF120" i="3"/>
  <c r="BE120" i="3"/>
  <c r="BD120" i="3"/>
  <c r="BF119" i="3"/>
  <c r="BE119" i="3"/>
  <c r="BD119" i="3"/>
  <c r="BF118" i="3"/>
  <c r="BE118" i="3"/>
  <c r="BD118" i="3"/>
  <c r="BF117" i="3"/>
  <c r="BE117" i="3"/>
  <c r="BD117" i="3"/>
  <c r="BF116" i="3"/>
  <c r="BE116" i="3"/>
  <c r="BD116" i="3"/>
  <c r="BF115" i="3"/>
  <c r="BE115" i="3"/>
  <c r="BD115" i="3"/>
  <c r="BF114" i="3"/>
  <c r="BE114" i="3"/>
  <c r="BD114" i="3"/>
  <c r="BF113" i="3"/>
  <c r="BE113" i="3"/>
  <c r="BD113" i="3"/>
  <c r="BF112" i="3"/>
  <c r="BE112" i="3"/>
  <c r="BD112" i="3"/>
  <c r="BF111" i="3"/>
  <c r="BE111" i="3"/>
  <c r="BD111" i="3"/>
  <c r="BF110" i="3"/>
  <c r="BE110" i="3"/>
  <c r="BD110" i="3"/>
  <c r="BF109" i="3"/>
  <c r="BE109" i="3"/>
  <c r="BD109" i="3"/>
  <c r="BF108" i="3"/>
  <c r="BE108" i="3"/>
  <c r="BD108" i="3"/>
  <c r="BF107" i="3"/>
  <c r="BE107" i="3"/>
  <c r="BD107" i="3"/>
  <c r="BF106" i="3"/>
  <c r="BE106" i="3"/>
  <c r="BD106" i="3"/>
  <c r="BF105" i="3"/>
  <c r="BE105" i="3"/>
  <c r="BD105" i="3"/>
  <c r="BF104" i="3"/>
  <c r="BE104" i="3"/>
  <c r="BD104" i="3"/>
  <c r="BF103" i="3"/>
  <c r="BE103" i="3"/>
  <c r="BD103" i="3"/>
  <c r="BF102" i="3"/>
  <c r="BE102" i="3"/>
  <c r="BD102" i="3"/>
  <c r="BF101" i="3"/>
  <c r="BE101" i="3"/>
  <c r="BD101" i="3"/>
  <c r="BF100" i="3"/>
  <c r="BE100" i="3"/>
  <c r="BD100" i="3"/>
  <c r="BF99" i="3"/>
  <c r="BE99" i="3"/>
  <c r="BD99" i="3"/>
  <c r="BF98" i="3"/>
  <c r="BE98" i="3"/>
  <c r="BD98" i="3"/>
  <c r="BF97" i="3"/>
  <c r="BE97" i="3"/>
  <c r="BD97" i="3"/>
  <c r="BF96" i="3"/>
  <c r="BE96" i="3"/>
  <c r="BD96" i="3"/>
  <c r="BF95" i="3"/>
  <c r="BE95" i="3"/>
  <c r="BD95" i="3"/>
  <c r="BF94" i="3"/>
  <c r="BE94" i="3"/>
  <c r="BD94" i="3"/>
  <c r="BF93" i="3"/>
  <c r="BE93" i="3"/>
  <c r="BD93" i="3"/>
  <c r="BF92" i="3"/>
  <c r="BE92" i="3"/>
  <c r="BD92" i="3"/>
  <c r="BF91" i="3"/>
  <c r="BE91" i="3"/>
  <c r="BD91" i="3"/>
  <c r="BF90" i="3"/>
  <c r="BE90" i="3"/>
  <c r="BD90" i="3"/>
  <c r="BF89" i="3"/>
  <c r="BE89" i="3"/>
  <c r="BD89" i="3"/>
  <c r="BF88" i="3"/>
  <c r="BE88" i="3"/>
  <c r="BD88" i="3"/>
  <c r="BF87" i="3"/>
  <c r="BE87" i="3"/>
  <c r="BD87" i="3"/>
  <c r="BF86" i="3"/>
  <c r="BE86" i="3"/>
  <c r="BD86" i="3"/>
  <c r="BF85" i="3"/>
  <c r="BE85" i="3"/>
  <c r="BD85" i="3"/>
  <c r="BF84" i="3"/>
  <c r="BE84" i="3"/>
  <c r="BD84" i="3"/>
  <c r="BF83" i="3"/>
  <c r="BE83" i="3"/>
  <c r="BD83" i="3"/>
  <c r="BF82" i="3"/>
  <c r="BE82" i="3"/>
  <c r="BD82" i="3"/>
  <c r="BF81" i="3"/>
  <c r="BE81" i="3"/>
  <c r="BD81" i="3"/>
  <c r="BF80" i="3"/>
  <c r="BD80" i="3"/>
  <c r="BF79" i="3"/>
  <c r="BE79" i="3"/>
  <c r="BD79" i="3"/>
  <c r="BF78" i="3"/>
  <c r="BE78" i="3"/>
  <c r="BD78" i="3"/>
  <c r="BF77" i="3"/>
  <c r="BE77" i="3"/>
  <c r="BD77" i="3"/>
  <c r="BF76" i="3"/>
  <c r="BE76" i="3"/>
  <c r="BD76" i="3"/>
  <c r="BF75" i="3"/>
  <c r="BE75" i="3"/>
  <c r="BD75" i="3"/>
  <c r="BF74" i="3"/>
  <c r="BE74" i="3"/>
  <c r="BD74" i="3"/>
  <c r="BF73" i="3"/>
  <c r="BE73" i="3"/>
  <c r="BD73" i="3"/>
  <c r="BF72" i="3"/>
  <c r="BE72" i="3"/>
  <c r="BD72" i="3"/>
  <c r="BF71" i="3"/>
  <c r="BE71" i="3"/>
  <c r="BD71" i="3"/>
  <c r="BF70" i="3"/>
  <c r="BE70" i="3"/>
  <c r="BD70" i="3"/>
  <c r="BF69" i="3"/>
  <c r="BE69" i="3"/>
  <c r="BD69" i="3"/>
  <c r="BF68" i="3"/>
  <c r="BE68" i="3"/>
  <c r="BD68" i="3"/>
  <c r="BF67" i="3"/>
  <c r="BE67" i="3"/>
  <c r="BD67" i="3"/>
  <c r="BF66" i="3"/>
  <c r="BE66" i="3"/>
  <c r="BD66" i="3"/>
  <c r="BF65" i="3"/>
  <c r="BE65" i="3"/>
  <c r="BD65" i="3"/>
  <c r="BF64" i="3"/>
  <c r="BE64" i="3"/>
  <c r="BD64" i="3"/>
  <c r="BF63" i="3"/>
  <c r="BE63" i="3"/>
  <c r="BD63" i="3"/>
  <c r="BF62" i="3"/>
  <c r="BE62" i="3"/>
  <c r="BD62" i="3"/>
  <c r="BF61" i="3"/>
  <c r="BE61" i="3"/>
  <c r="BD61" i="3"/>
  <c r="BF60" i="3"/>
  <c r="BE60" i="3"/>
  <c r="BD60" i="3"/>
  <c r="BF59" i="3"/>
  <c r="BE59" i="3"/>
  <c r="BD59" i="3"/>
  <c r="BF58" i="3"/>
  <c r="BE58" i="3"/>
  <c r="BD58" i="3"/>
  <c r="BF57" i="3"/>
  <c r="BE57" i="3"/>
  <c r="BD57" i="3"/>
  <c r="BF56" i="3"/>
  <c r="BE56" i="3"/>
  <c r="BD56" i="3"/>
  <c r="BF55" i="3"/>
  <c r="BE55" i="3"/>
  <c r="BD55" i="3"/>
  <c r="BF54" i="3"/>
  <c r="BE54" i="3"/>
  <c r="BD54" i="3"/>
  <c r="BF53" i="3"/>
  <c r="BE53" i="3"/>
  <c r="BD53" i="3"/>
  <c r="BF52" i="3"/>
  <c r="BE52" i="3"/>
  <c r="BD52" i="3"/>
  <c r="BF51" i="3"/>
  <c r="BE51" i="3"/>
  <c r="BD51" i="3"/>
  <c r="BF50" i="3"/>
  <c r="BE50" i="3"/>
  <c r="BD50" i="3"/>
  <c r="BF49" i="3"/>
  <c r="BE49" i="3"/>
  <c r="BD49" i="3"/>
  <c r="BF48" i="3"/>
  <c r="BE48" i="3"/>
  <c r="BD48" i="3"/>
  <c r="BF47" i="3"/>
  <c r="BE47" i="3"/>
  <c r="BD47" i="3"/>
  <c r="BF46" i="3"/>
  <c r="BE46" i="3"/>
  <c r="BD46" i="3"/>
  <c r="BF45" i="3"/>
  <c r="BE45" i="3"/>
  <c r="BD45" i="3"/>
  <c r="BF44" i="3"/>
  <c r="BE44" i="3"/>
  <c r="BD44" i="3"/>
  <c r="BF43" i="3"/>
  <c r="BE43" i="3"/>
  <c r="BD43" i="3"/>
  <c r="BF42" i="3"/>
  <c r="BE42" i="3"/>
  <c r="BD42" i="3"/>
  <c r="BF41" i="3"/>
  <c r="BE41" i="3"/>
  <c r="BD41" i="3"/>
  <c r="BF40" i="3"/>
  <c r="BE40" i="3"/>
  <c r="BD40" i="3"/>
  <c r="BF39" i="3"/>
  <c r="BE39" i="3"/>
  <c r="BD39" i="3"/>
  <c r="BF38" i="3"/>
  <c r="BE38" i="3"/>
  <c r="BD38" i="3"/>
  <c r="BF37" i="3"/>
  <c r="BE37" i="3"/>
  <c r="BD37" i="3"/>
  <c r="BF36" i="3"/>
  <c r="BE36" i="3"/>
  <c r="BD36" i="3"/>
  <c r="BF35" i="3"/>
  <c r="BE35" i="3"/>
  <c r="BD35" i="3"/>
  <c r="BF34" i="3"/>
  <c r="BE34" i="3"/>
  <c r="BD34" i="3"/>
  <c r="BF33" i="3"/>
  <c r="BE33" i="3"/>
  <c r="BD33" i="3"/>
  <c r="BF32" i="3"/>
  <c r="BE32" i="3"/>
  <c r="BD32" i="3"/>
  <c r="BF31" i="3"/>
  <c r="BE31" i="3"/>
  <c r="BD31" i="3"/>
  <c r="BF30" i="3"/>
  <c r="BE30" i="3"/>
  <c r="BD30" i="3"/>
  <c r="BF29" i="3"/>
  <c r="BE29" i="3"/>
  <c r="BD29" i="3"/>
  <c r="BF28" i="3"/>
  <c r="BE28" i="3"/>
  <c r="BD28" i="3"/>
  <c r="BF27" i="3"/>
  <c r="BE27" i="3"/>
  <c r="BD27" i="3"/>
  <c r="BF26" i="3"/>
  <c r="BE26" i="3"/>
  <c r="BD26" i="3"/>
  <c r="BF25" i="3"/>
  <c r="BE25" i="3"/>
  <c r="BD25" i="3"/>
  <c r="BF24" i="3"/>
  <c r="BE24" i="3"/>
  <c r="BD24" i="3"/>
  <c r="BF23" i="3"/>
  <c r="BE23" i="3"/>
  <c r="BD23" i="3"/>
  <c r="BF22" i="3"/>
  <c r="BE22" i="3"/>
  <c r="BD22" i="3"/>
  <c r="BF21" i="3"/>
  <c r="BE21" i="3"/>
  <c r="BD21" i="3"/>
  <c r="BF20" i="3"/>
  <c r="BE20" i="3"/>
  <c r="BD20" i="3"/>
  <c r="BF19" i="3"/>
  <c r="BE19" i="3"/>
  <c r="BD19" i="3"/>
  <c r="BF18" i="3"/>
  <c r="BE18" i="3"/>
  <c r="BD18" i="3"/>
  <c r="BF17" i="3"/>
  <c r="BE17" i="3"/>
  <c r="BD17" i="3"/>
  <c r="BF16" i="3"/>
  <c r="BE16" i="3"/>
  <c r="BD16" i="3"/>
  <c r="BF15" i="3"/>
  <c r="BE15" i="3"/>
  <c r="BD15" i="3"/>
  <c r="BF14" i="3"/>
  <c r="BE14" i="3"/>
  <c r="BD14" i="3"/>
  <c r="BF13" i="3"/>
  <c r="BE13" i="3"/>
  <c r="BD13" i="3"/>
  <c r="BF12" i="3"/>
  <c r="BE12" i="3"/>
  <c r="BD12" i="3"/>
  <c r="BF11" i="3"/>
  <c r="BE11" i="3"/>
  <c r="BD11" i="3"/>
  <c r="BF10" i="3"/>
  <c r="BE10" i="3"/>
  <c r="BD10" i="3"/>
  <c r="AW144" i="3"/>
  <c r="AV144" i="3"/>
  <c r="AU144" i="3"/>
  <c r="AW143" i="3"/>
  <c r="AV143" i="3"/>
  <c r="AU143" i="3"/>
  <c r="AW142" i="3"/>
  <c r="AV142" i="3"/>
  <c r="AU142" i="3"/>
  <c r="AW141" i="3"/>
  <c r="AV141" i="3"/>
  <c r="AU141" i="3"/>
  <c r="AW140" i="3"/>
  <c r="AV140" i="3"/>
  <c r="AU140" i="3"/>
  <c r="AW139" i="3"/>
  <c r="AV139" i="3"/>
  <c r="AU139" i="3"/>
  <c r="AW138" i="3"/>
  <c r="AV138" i="3"/>
  <c r="AU138" i="3"/>
  <c r="AU9" i="3"/>
  <c r="AV9" i="3"/>
  <c r="AW9" i="3"/>
  <c r="AW10" i="3"/>
  <c r="AW11" i="3"/>
  <c r="AW12" i="3"/>
  <c r="AW13" i="3"/>
  <c r="AW14" i="3"/>
  <c r="AW15" i="3"/>
  <c r="AW16" i="3"/>
  <c r="AW17" i="3"/>
  <c r="AW18" i="3"/>
  <c r="AW19" i="3"/>
  <c r="AW20" i="3"/>
  <c r="AW21" i="3"/>
  <c r="AW22" i="3"/>
  <c r="AW23" i="3"/>
  <c r="AW24" i="3"/>
  <c r="AW25" i="3"/>
  <c r="AW26" i="3"/>
  <c r="AW27" i="3"/>
  <c r="AW28" i="3"/>
  <c r="AW29" i="3"/>
  <c r="AW30" i="3"/>
  <c r="AW31" i="3"/>
  <c r="AW32" i="3"/>
  <c r="AW33" i="3"/>
  <c r="AW34" i="3"/>
  <c r="AW35" i="3"/>
  <c r="AW36" i="3"/>
  <c r="AW37" i="3"/>
  <c r="AW38" i="3"/>
  <c r="AW39" i="3"/>
  <c r="AW40" i="3"/>
  <c r="AW41" i="3"/>
  <c r="AW42" i="3"/>
  <c r="AW43" i="3"/>
  <c r="AW44" i="3"/>
  <c r="AW45" i="3"/>
  <c r="AW46" i="3"/>
  <c r="AW47" i="3"/>
  <c r="AW48" i="3"/>
  <c r="AW49" i="3"/>
  <c r="AW50" i="3"/>
  <c r="AW51" i="3"/>
  <c r="AW52" i="3"/>
  <c r="AW53" i="3"/>
  <c r="AW54" i="3"/>
  <c r="AW55" i="3"/>
  <c r="AW56" i="3"/>
  <c r="AW57" i="3"/>
  <c r="AW58" i="3"/>
  <c r="AW59" i="3"/>
  <c r="AW60" i="3"/>
  <c r="AW61" i="3"/>
  <c r="AW62" i="3"/>
  <c r="AW63" i="3"/>
  <c r="AW64" i="3"/>
  <c r="AW65" i="3"/>
  <c r="AW66" i="3"/>
  <c r="AW67" i="3"/>
  <c r="AW68" i="3"/>
  <c r="AW69" i="3"/>
  <c r="AW70" i="3"/>
  <c r="AW71" i="3"/>
  <c r="AW72" i="3"/>
  <c r="AW73" i="3"/>
  <c r="AW74" i="3"/>
  <c r="AW75" i="3"/>
  <c r="AW76" i="3"/>
  <c r="AW77" i="3"/>
  <c r="AW78" i="3"/>
  <c r="AW79" i="3"/>
  <c r="AW80" i="3"/>
  <c r="AW81" i="3"/>
  <c r="AW82" i="3"/>
  <c r="AW83" i="3"/>
  <c r="AW84" i="3"/>
  <c r="AW85" i="3"/>
  <c r="AW86" i="3"/>
  <c r="AW87" i="3"/>
  <c r="AW88" i="3"/>
  <c r="AW89" i="3"/>
  <c r="AW90" i="3"/>
  <c r="AW91" i="3"/>
  <c r="AW92" i="3"/>
  <c r="AW93" i="3"/>
  <c r="AW94" i="3"/>
  <c r="AW95" i="3"/>
  <c r="AW96" i="3"/>
  <c r="AW97" i="3"/>
  <c r="AW98" i="3"/>
  <c r="AW99" i="3"/>
  <c r="AW100" i="3"/>
  <c r="AW101" i="3"/>
  <c r="AW102" i="3"/>
  <c r="AW103" i="3"/>
  <c r="AW104" i="3"/>
  <c r="AW105" i="3"/>
  <c r="AW106" i="3"/>
  <c r="AW107" i="3"/>
  <c r="AW108" i="3"/>
  <c r="AW109" i="3"/>
  <c r="AW110" i="3"/>
  <c r="AW111" i="3"/>
  <c r="AW112" i="3"/>
  <c r="AW113" i="3"/>
  <c r="AW114" i="3"/>
  <c r="AW115" i="3"/>
  <c r="AW116" i="3"/>
  <c r="AW117" i="3"/>
  <c r="AW118" i="3"/>
  <c r="AW119" i="3"/>
  <c r="AW120" i="3"/>
  <c r="AW121" i="3"/>
  <c r="AW122" i="3"/>
  <c r="AW123" i="3"/>
  <c r="AW124" i="3"/>
  <c r="AW125" i="3"/>
  <c r="AW126" i="3"/>
  <c r="AW127" i="3"/>
  <c r="AW128" i="3"/>
  <c r="AW129" i="3"/>
  <c r="AW130" i="3"/>
  <c r="AW131" i="3"/>
  <c r="AW132" i="3"/>
  <c r="AW133" i="3"/>
  <c r="AW134" i="3"/>
  <c r="AW135" i="3"/>
  <c r="AW136" i="3"/>
  <c r="AW137" i="3"/>
  <c r="AV10" i="3"/>
  <c r="AV11" i="3"/>
  <c r="AV12" i="3"/>
  <c r="AV13" i="3"/>
  <c r="AV14" i="3"/>
  <c r="AV15" i="3"/>
  <c r="AV16" i="3"/>
  <c r="AV17" i="3"/>
  <c r="AV18" i="3"/>
  <c r="AV19" i="3"/>
  <c r="AV20" i="3"/>
  <c r="AV21" i="3"/>
  <c r="AV22" i="3"/>
  <c r="AV23" i="3"/>
  <c r="AV24" i="3"/>
  <c r="AV25" i="3"/>
  <c r="AV26" i="3"/>
  <c r="AV27" i="3"/>
  <c r="AV28" i="3"/>
  <c r="AV29" i="3"/>
  <c r="AV30" i="3"/>
  <c r="AV31" i="3"/>
  <c r="AV32" i="3"/>
  <c r="AV33" i="3"/>
  <c r="AV34" i="3"/>
  <c r="AV35" i="3"/>
  <c r="AV36" i="3"/>
  <c r="AV37" i="3"/>
  <c r="AV38" i="3"/>
  <c r="AV39" i="3"/>
  <c r="AV40" i="3"/>
  <c r="AV41" i="3"/>
  <c r="AV42" i="3"/>
  <c r="AV43" i="3"/>
  <c r="AV44" i="3"/>
  <c r="AV45" i="3"/>
  <c r="AV46" i="3"/>
  <c r="AV47" i="3"/>
  <c r="AV48" i="3"/>
  <c r="AV49" i="3"/>
  <c r="AV50" i="3"/>
  <c r="AV51" i="3"/>
  <c r="AV52" i="3"/>
  <c r="AV53" i="3"/>
  <c r="AV54" i="3"/>
  <c r="AV55" i="3"/>
  <c r="AV56" i="3"/>
  <c r="AV57" i="3"/>
  <c r="AV58" i="3"/>
  <c r="AV59" i="3"/>
  <c r="AV60" i="3"/>
  <c r="AV61" i="3"/>
  <c r="AV62" i="3"/>
  <c r="AV63" i="3"/>
  <c r="AV64" i="3"/>
  <c r="AV65" i="3"/>
  <c r="AV66" i="3"/>
  <c r="AV67" i="3"/>
  <c r="AV68" i="3"/>
  <c r="AV69" i="3"/>
  <c r="AV70" i="3"/>
  <c r="AV71" i="3"/>
  <c r="AV72" i="3"/>
  <c r="AV73" i="3"/>
  <c r="AV74" i="3"/>
  <c r="AV75" i="3"/>
  <c r="AV76" i="3"/>
  <c r="AV77" i="3"/>
  <c r="AV78" i="3"/>
  <c r="AV79" i="3"/>
  <c r="AV81" i="3"/>
  <c r="AV82" i="3"/>
  <c r="AV83" i="3"/>
  <c r="AV84" i="3"/>
  <c r="AV85" i="3"/>
  <c r="AV86" i="3"/>
  <c r="AV87" i="3"/>
  <c r="AV88" i="3"/>
  <c r="AV89" i="3"/>
  <c r="AV90" i="3"/>
  <c r="AV91" i="3"/>
  <c r="AV92" i="3"/>
  <c r="AV93" i="3"/>
  <c r="AV94" i="3"/>
  <c r="AV95" i="3"/>
  <c r="AV96" i="3"/>
  <c r="AV97" i="3"/>
  <c r="AV98" i="3"/>
  <c r="AV99" i="3"/>
  <c r="AV100" i="3"/>
  <c r="AV101" i="3"/>
  <c r="AV102" i="3"/>
  <c r="AV103" i="3"/>
  <c r="AV105" i="3"/>
  <c r="AV106" i="3"/>
  <c r="AV107" i="3"/>
  <c r="AV108" i="3"/>
  <c r="AV109" i="3"/>
  <c r="AV110" i="3"/>
  <c r="AV111" i="3"/>
  <c r="AV112" i="3"/>
  <c r="AV113" i="3"/>
  <c r="AV114" i="3"/>
  <c r="AV115" i="3"/>
  <c r="AV116" i="3"/>
  <c r="AV117" i="3"/>
  <c r="AV118" i="3"/>
  <c r="AV119" i="3"/>
  <c r="AV120" i="3"/>
  <c r="AV121" i="3"/>
  <c r="AV122" i="3"/>
  <c r="AV123" i="3"/>
  <c r="AV124" i="3"/>
  <c r="AV125" i="3"/>
  <c r="AV126" i="3"/>
  <c r="AV127" i="3"/>
  <c r="AV128" i="3"/>
  <c r="AV129" i="3"/>
  <c r="AV130" i="3"/>
  <c r="AV131" i="3"/>
  <c r="AV132" i="3"/>
  <c r="AV133" i="3"/>
  <c r="AV134" i="3"/>
  <c r="AV135" i="3"/>
  <c r="AV136" i="3"/>
  <c r="AV137" i="3"/>
  <c r="AN143" i="3"/>
  <c r="AM143" i="3"/>
  <c r="AL143" i="3"/>
  <c r="AN144" i="3"/>
  <c r="AM144" i="3"/>
  <c r="AL144" i="3"/>
  <c r="AN142" i="3"/>
  <c r="AM142" i="3"/>
  <c r="AL142" i="3"/>
  <c r="AN141" i="3"/>
  <c r="AM141" i="3"/>
  <c r="AL141" i="3"/>
  <c r="AN140" i="3"/>
  <c r="AM140" i="3"/>
  <c r="AL140" i="3"/>
  <c r="AN139" i="3"/>
  <c r="AM139" i="3"/>
  <c r="AL139" i="3"/>
  <c r="AN138" i="3"/>
  <c r="AM138" i="3"/>
  <c r="AL138" i="3"/>
  <c r="AE144" i="3"/>
  <c r="AD144" i="3"/>
  <c r="AE143" i="3"/>
  <c r="AD143" i="3"/>
  <c r="AE142" i="3"/>
  <c r="AD142" i="3"/>
  <c r="AE141" i="3"/>
  <c r="AD141" i="3"/>
  <c r="AE140" i="3"/>
  <c r="AD140" i="3"/>
  <c r="AE139" i="3"/>
  <c r="AD139" i="3"/>
  <c r="AE138" i="3"/>
  <c r="AD138" i="3"/>
  <c r="AC143" i="3"/>
  <c r="AC144" i="3"/>
  <c r="AC140" i="3"/>
  <c r="AC141" i="3"/>
  <c r="AC142" i="3"/>
  <c r="AC138" i="3"/>
  <c r="AC139"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8" i="3"/>
  <c r="AU49" i="3"/>
  <c r="AU50" i="3"/>
  <c r="AU51" i="3"/>
  <c r="AU52" i="3"/>
  <c r="AU53" i="3"/>
  <c r="AU54" i="3"/>
  <c r="AU55" i="3"/>
  <c r="AU56" i="3"/>
  <c r="AU57" i="3"/>
  <c r="AU58" i="3"/>
  <c r="AU59" i="3"/>
  <c r="AU60" i="3"/>
  <c r="AU61" i="3"/>
  <c r="AU62" i="3"/>
  <c r="AU63" i="3"/>
  <c r="AU64" i="3"/>
  <c r="AU65" i="3"/>
  <c r="AU66" i="3"/>
  <c r="AU67" i="3"/>
  <c r="AU68" i="3"/>
  <c r="AU69" i="3"/>
  <c r="AU70" i="3"/>
  <c r="AU71" i="3"/>
  <c r="AU72" i="3"/>
  <c r="AU73" i="3"/>
  <c r="AU74" i="3"/>
  <c r="AU75" i="3"/>
  <c r="AU76" i="3"/>
  <c r="AU77" i="3"/>
  <c r="AU78" i="3"/>
  <c r="AU79" i="3"/>
  <c r="AU80" i="3"/>
  <c r="AU81" i="3"/>
  <c r="AU82" i="3"/>
  <c r="AU83" i="3"/>
  <c r="AU84" i="3"/>
  <c r="AU85" i="3"/>
  <c r="AU86" i="3"/>
  <c r="AU87" i="3"/>
  <c r="AU88" i="3"/>
  <c r="AU89" i="3"/>
  <c r="AU90" i="3"/>
  <c r="AU91" i="3"/>
  <c r="AU92" i="3"/>
  <c r="AU93" i="3"/>
  <c r="AU94" i="3"/>
  <c r="AU95" i="3"/>
  <c r="AU96" i="3"/>
  <c r="AU97" i="3"/>
  <c r="AU98" i="3"/>
  <c r="AU99" i="3"/>
  <c r="AU100" i="3"/>
  <c r="AU101" i="3"/>
  <c r="AU102" i="3"/>
  <c r="AU103" i="3"/>
  <c r="AU104" i="3"/>
  <c r="AU105" i="3"/>
  <c r="AU106" i="3"/>
  <c r="AU107" i="3"/>
  <c r="AU108" i="3"/>
  <c r="AU109" i="3"/>
  <c r="AU110" i="3"/>
  <c r="AU111" i="3"/>
  <c r="AU112" i="3"/>
  <c r="AU113" i="3"/>
  <c r="AU114" i="3"/>
  <c r="AU115" i="3"/>
  <c r="AU116" i="3"/>
  <c r="AU117" i="3"/>
  <c r="AU118" i="3"/>
  <c r="AU119" i="3"/>
  <c r="AU120" i="3"/>
  <c r="AU121" i="3"/>
  <c r="AU122" i="3"/>
  <c r="AU123" i="3"/>
  <c r="AU124" i="3"/>
  <c r="AU125" i="3"/>
  <c r="AU126" i="3"/>
  <c r="AU127" i="3"/>
  <c r="AU128" i="3"/>
  <c r="AU129" i="3"/>
  <c r="AU130" i="3"/>
  <c r="AU131" i="3"/>
  <c r="AU132" i="3"/>
  <c r="AU133" i="3"/>
  <c r="AU134" i="3"/>
  <c r="AU135" i="3"/>
  <c r="AU136" i="3"/>
  <c r="AU137" i="3"/>
  <c r="AO11" i="3"/>
  <c r="AO34" i="3"/>
  <c r="AO54" i="3"/>
  <c r="AO75" i="3"/>
  <c r="AO98" i="3"/>
  <c r="AO118" i="3"/>
  <c r="AN9"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N100" i="3"/>
  <c r="AN101" i="3"/>
  <c r="AN102" i="3"/>
  <c r="AN103" i="3"/>
  <c r="AN104" i="3"/>
  <c r="AN105" i="3"/>
  <c r="AN106" i="3"/>
  <c r="AN107" i="3"/>
  <c r="AN108" i="3"/>
  <c r="AN109" i="3"/>
  <c r="AN110" i="3"/>
  <c r="AN111" i="3"/>
  <c r="AN112" i="3"/>
  <c r="AN113" i="3"/>
  <c r="AN114" i="3"/>
  <c r="AN115" i="3"/>
  <c r="AN116" i="3"/>
  <c r="AN117" i="3"/>
  <c r="AN118" i="3"/>
  <c r="AN119" i="3"/>
  <c r="AN120" i="3"/>
  <c r="AN121" i="3"/>
  <c r="AN122" i="3"/>
  <c r="AN123" i="3"/>
  <c r="AN124" i="3"/>
  <c r="AN125" i="3"/>
  <c r="AN126" i="3"/>
  <c r="AN127" i="3"/>
  <c r="AN128" i="3"/>
  <c r="AN129" i="3"/>
  <c r="AN130" i="3"/>
  <c r="AN131" i="3"/>
  <c r="AN132" i="3"/>
  <c r="AN133" i="3"/>
  <c r="AN134" i="3"/>
  <c r="AN135" i="3"/>
  <c r="AN136" i="3"/>
  <c r="AN137"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36" i="3"/>
  <c r="AL137" i="3"/>
  <c r="AE12" i="3"/>
  <c r="AF46" i="3"/>
  <c r="AF66" i="3"/>
  <c r="AF110" i="3"/>
  <c r="AF130" i="3"/>
  <c r="AE10" i="3"/>
  <c r="AE11"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D12" i="3"/>
  <c r="AD9" i="3"/>
  <c r="AD10" i="3"/>
  <c r="AD11"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1" i="3"/>
  <c r="AD132" i="3"/>
  <c r="AD133" i="3"/>
  <c r="AD134" i="3"/>
  <c r="AD135" i="3"/>
  <c r="AD136" i="3"/>
  <c r="AD137" i="3"/>
  <c r="BO8" i="3"/>
  <c r="BN8" i="3"/>
  <c r="BM8" i="3"/>
  <c r="BL8" i="3"/>
  <c r="BK8" i="3"/>
  <c r="BI8" i="3"/>
  <c r="BD8" i="3"/>
  <c r="BJ8" i="3"/>
  <c r="BH8" i="3"/>
  <c r="BF8" i="3"/>
  <c r="BE8" i="3"/>
  <c r="AW8" i="3"/>
  <c r="AN8" i="3"/>
  <c r="AL8" i="3"/>
  <c r="AV8" i="3"/>
  <c r="AU8" i="3"/>
  <c r="AM8" i="3"/>
  <c r="AE8" i="3"/>
  <c r="AD8" i="3"/>
  <c r="AC8" i="3"/>
  <c r="BF9" i="3"/>
  <c r="BE9" i="3"/>
  <c r="BD9" i="3"/>
  <c r="AE9" i="3"/>
  <c r="V10" i="3"/>
  <c r="BG10" i="3" s="1"/>
  <c r="V11" i="3"/>
  <c r="AX11" i="3" s="1"/>
  <c r="V12" i="3"/>
  <c r="BG12" i="3" s="1"/>
  <c r="V13" i="3"/>
  <c r="AX13" i="3" s="1"/>
  <c r="V14" i="3"/>
  <c r="AF14" i="3" s="1"/>
  <c r="V15" i="3"/>
  <c r="AX15" i="3" s="1"/>
  <c r="V16" i="3"/>
  <c r="V17" i="3"/>
  <c r="AX17" i="3" s="1"/>
  <c r="V18" i="3"/>
  <c r="BG18" i="3" s="1"/>
  <c r="V19" i="3"/>
  <c r="AX19" i="3" s="1"/>
  <c r="V20" i="3"/>
  <c r="BG20" i="3" s="1"/>
  <c r="V21" i="3"/>
  <c r="AX21" i="3" s="1"/>
  <c r="V22" i="3"/>
  <c r="AO22" i="3" s="1"/>
  <c r="V23" i="3"/>
  <c r="BG23" i="3" s="1"/>
  <c r="V24" i="3"/>
  <c r="V25" i="3"/>
  <c r="BG25" i="3" s="1"/>
  <c r="V26" i="3"/>
  <c r="BG26" i="3" s="1"/>
  <c r="V27" i="3"/>
  <c r="AX27" i="3" s="1"/>
  <c r="V28" i="3"/>
  <c r="BG28" i="3" s="1"/>
  <c r="V29" i="3"/>
  <c r="AX29" i="3" s="1"/>
  <c r="V30" i="3"/>
  <c r="AO30" i="3" s="1"/>
  <c r="V31" i="3"/>
  <c r="AX31" i="3" s="1"/>
  <c r="V32" i="3"/>
  <c r="V33" i="3"/>
  <c r="AX33" i="3" s="1"/>
  <c r="V34" i="3"/>
  <c r="BG34" i="3" s="1"/>
  <c r="V35" i="3"/>
  <c r="AX35" i="3" s="1"/>
  <c r="V36" i="3"/>
  <c r="BG36" i="3" s="1"/>
  <c r="V37" i="3"/>
  <c r="AX37" i="3" s="1"/>
  <c r="V38" i="3"/>
  <c r="AF38" i="3" s="1"/>
  <c r="V39" i="3"/>
  <c r="BG39" i="3" s="1"/>
  <c r="V40" i="3"/>
  <c r="V41" i="3"/>
  <c r="BG41" i="3" s="1"/>
  <c r="V42" i="3"/>
  <c r="BG42" i="3" s="1"/>
  <c r="V43" i="3"/>
  <c r="AX43" i="3" s="1"/>
  <c r="V44" i="3"/>
  <c r="BG44" i="3" s="1"/>
  <c r="V45" i="3"/>
  <c r="AX45" i="3" s="1"/>
  <c r="V46" i="3"/>
  <c r="AO46" i="3" s="1"/>
  <c r="V47" i="3"/>
  <c r="AX47" i="3" s="1"/>
  <c r="V48" i="3"/>
  <c r="V49" i="3"/>
  <c r="AX49" i="3" s="1"/>
  <c r="V50" i="3"/>
  <c r="BG50" i="3" s="1"/>
  <c r="V51" i="3"/>
  <c r="AX51" i="3" s="1"/>
  <c r="V52" i="3"/>
  <c r="BG52" i="3" s="1"/>
  <c r="V53" i="3"/>
  <c r="AX53" i="3" s="1"/>
  <c r="V54" i="3"/>
  <c r="AF54" i="3" s="1"/>
  <c r="V55" i="3"/>
  <c r="BG55" i="3" s="1"/>
  <c r="V56" i="3"/>
  <c r="V57" i="3"/>
  <c r="BG57" i="3" s="1"/>
  <c r="V58" i="3"/>
  <c r="BG58" i="3" s="1"/>
  <c r="V59" i="3"/>
  <c r="AX59" i="3" s="1"/>
  <c r="V60" i="3"/>
  <c r="BG60" i="3" s="1"/>
  <c r="V61" i="3"/>
  <c r="AX61" i="3" s="1"/>
  <c r="V62" i="3"/>
  <c r="AO62" i="3" s="1"/>
  <c r="V63" i="3"/>
  <c r="AX63" i="3" s="1"/>
  <c r="V64" i="3"/>
  <c r="V65" i="3"/>
  <c r="AX65" i="3" s="1"/>
  <c r="V66" i="3"/>
  <c r="BG66" i="3" s="1"/>
  <c r="V67" i="3"/>
  <c r="AX67" i="3" s="1"/>
  <c r="V68" i="3"/>
  <c r="BG68" i="3" s="1"/>
  <c r="V69" i="3"/>
  <c r="AX69" i="3" s="1"/>
  <c r="V70" i="3"/>
  <c r="AO70" i="3" s="1"/>
  <c r="V71" i="3"/>
  <c r="BG71" i="3" s="1"/>
  <c r="V72" i="3"/>
  <c r="V73" i="3"/>
  <c r="BG73" i="3" s="1"/>
  <c r="V74" i="3"/>
  <c r="BG74" i="3" s="1"/>
  <c r="V75" i="3"/>
  <c r="AX75" i="3" s="1"/>
  <c r="V76" i="3"/>
  <c r="BG76" i="3" s="1"/>
  <c r="V77" i="3"/>
  <c r="AX77" i="3" s="1"/>
  <c r="V78" i="3"/>
  <c r="AF78" i="3" s="1"/>
  <c r="V79" i="3"/>
  <c r="AX79" i="3" s="1"/>
  <c r="V80" i="3"/>
  <c r="V81" i="3"/>
  <c r="AX81" i="3" s="1"/>
  <c r="V82" i="3"/>
  <c r="BG82" i="3" s="1"/>
  <c r="V83" i="3"/>
  <c r="AX83" i="3" s="1"/>
  <c r="V84" i="3"/>
  <c r="BG84" i="3" s="1"/>
  <c r="V85" i="3"/>
  <c r="AX85" i="3" s="1"/>
  <c r="V86" i="3"/>
  <c r="AO86" i="3" s="1"/>
  <c r="V87" i="3"/>
  <c r="BG87" i="3" s="1"/>
  <c r="V88" i="3"/>
  <c r="V89" i="3"/>
  <c r="BG89" i="3" s="1"/>
  <c r="V90" i="3"/>
  <c r="BG90" i="3" s="1"/>
  <c r="V91" i="3"/>
  <c r="AX91" i="3" s="1"/>
  <c r="V92" i="3"/>
  <c r="BG92" i="3" s="1"/>
  <c r="V93" i="3"/>
  <c r="AX93" i="3" s="1"/>
  <c r="V94" i="3"/>
  <c r="AO94" i="3" s="1"/>
  <c r="V95" i="3"/>
  <c r="Z95" i="3" s="1"/>
  <c r="AD95" i="3" s="1"/>
  <c r="V96" i="3"/>
  <c r="V97" i="3"/>
  <c r="AX97" i="3" s="1"/>
  <c r="V98" i="3"/>
  <c r="BG98" i="3" s="1"/>
  <c r="V99" i="3"/>
  <c r="AX99" i="3" s="1"/>
  <c r="V100" i="3"/>
  <c r="BG100" i="3" s="1"/>
  <c r="V101" i="3"/>
  <c r="AX101" i="3" s="1"/>
  <c r="V102" i="3"/>
  <c r="AF102" i="3" s="1"/>
  <c r="V103" i="3"/>
  <c r="BG103" i="3" s="1"/>
  <c r="V104" i="3"/>
  <c r="V105" i="3"/>
  <c r="BG105" i="3" s="1"/>
  <c r="V106" i="3"/>
  <c r="BG106" i="3" s="1"/>
  <c r="V107" i="3"/>
  <c r="AX107" i="3" s="1"/>
  <c r="V108" i="3"/>
  <c r="BG108" i="3" s="1"/>
  <c r="V109" i="3"/>
  <c r="AX109" i="3" s="1"/>
  <c r="V110" i="3"/>
  <c r="AO110" i="3" s="1"/>
  <c r="V111" i="3"/>
  <c r="AX111" i="3" s="1"/>
  <c r="V112" i="3"/>
  <c r="V113" i="3"/>
  <c r="AX113" i="3" s="1"/>
  <c r="V114" i="3"/>
  <c r="BG114" i="3" s="1"/>
  <c r="V115" i="3"/>
  <c r="AX115" i="3" s="1"/>
  <c r="V116" i="3"/>
  <c r="BG116" i="3" s="1"/>
  <c r="V117" i="3"/>
  <c r="AX117" i="3" s="1"/>
  <c r="V118" i="3"/>
  <c r="BG118" i="3" s="1"/>
  <c r="V119" i="3"/>
  <c r="BG119" i="3" s="1"/>
  <c r="V120" i="3"/>
  <c r="V121" i="3"/>
  <c r="BG121" i="3" s="1"/>
  <c r="V122" i="3"/>
  <c r="BG122" i="3" s="1"/>
  <c r="V123" i="3"/>
  <c r="AX123" i="3" s="1"/>
  <c r="V124" i="3"/>
  <c r="BG124" i="3" s="1"/>
  <c r="V125" i="3"/>
  <c r="AX125" i="3" s="1"/>
  <c r="V126" i="3"/>
  <c r="BG126" i="3" s="1"/>
  <c r="V127" i="3"/>
  <c r="AO127" i="3" s="1"/>
  <c r="V128" i="3"/>
  <c r="V129" i="3"/>
  <c r="AO129" i="3" s="1"/>
  <c r="V130" i="3"/>
  <c r="AO130" i="3" s="1"/>
  <c r="V131" i="3"/>
  <c r="AX131" i="3" s="1"/>
  <c r="V132" i="3"/>
  <c r="BG132" i="3" s="1"/>
  <c r="V133" i="3"/>
  <c r="AX133" i="3" s="1"/>
  <c r="V134" i="3"/>
  <c r="BG134" i="3" s="1"/>
  <c r="V135" i="3"/>
  <c r="BG135" i="3" s="1"/>
  <c r="V136" i="3"/>
  <c r="V137" i="3"/>
  <c r="BG137" i="3" s="1"/>
  <c r="V138" i="3"/>
  <c r="BG138" i="3" s="1"/>
  <c r="V139" i="3"/>
  <c r="AO139" i="3" s="1"/>
  <c r="V140" i="3"/>
  <c r="BG140" i="3" s="1"/>
  <c r="V141" i="3"/>
  <c r="V142" i="3"/>
  <c r="BG142" i="3" s="1"/>
  <c r="V143" i="3"/>
  <c r="V144" i="3"/>
  <c r="BG144" i="3" s="1"/>
  <c r="V9" i="3"/>
  <c r="AO9" i="3" s="1"/>
  <c r="V8" i="3"/>
  <c r="AF8" i="3" s="1"/>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9" i="3"/>
  <c r="U8" i="3"/>
  <c r="BM80" i="3" l="1"/>
  <c r="BO80" i="3"/>
  <c r="AX135" i="3"/>
  <c r="BG8" i="3"/>
  <c r="AF135" i="3"/>
  <c r="AF114" i="3"/>
  <c r="AF94" i="3"/>
  <c r="AF71" i="3"/>
  <c r="AF50" i="3"/>
  <c r="AF30" i="3"/>
  <c r="AO123" i="3"/>
  <c r="AO102" i="3"/>
  <c r="AO82" i="3"/>
  <c r="AO59" i="3"/>
  <c r="AO38" i="3"/>
  <c r="AO18" i="3"/>
  <c r="AF142" i="3"/>
  <c r="AX87" i="3"/>
  <c r="BG31" i="3"/>
  <c r="AF9" i="3"/>
  <c r="AF134" i="3"/>
  <c r="AF111" i="3"/>
  <c r="AF90" i="3"/>
  <c r="AF70" i="3"/>
  <c r="AF47" i="3"/>
  <c r="AF26" i="3"/>
  <c r="AO122" i="3"/>
  <c r="AO99" i="3"/>
  <c r="AO78" i="3"/>
  <c r="AO58" i="3"/>
  <c r="AO35" i="3"/>
  <c r="AO14" i="3"/>
  <c r="AF139" i="3"/>
  <c r="AX71" i="3"/>
  <c r="BG47" i="3"/>
  <c r="AX55" i="3"/>
  <c r="AF127" i="3"/>
  <c r="AF106" i="3"/>
  <c r="AF86" i="3"/>
  <c r="AF63" i="3"/>
  <c r="AF42" i="3"/>
  <c r="AF22" i="3"/>
  <c r="AO115" i="3"/>
  <c r="AO74" i="3"/>
  <c r="AO51" i="3"/>
  <c r="AO10" i="3"/>
  <c r="AX130" i="3"/>
  <c r="AX39" i="3"/>
  <c r="BG79" i="3"/>
  <c r="AF87" i="3"/>
  <c r="AO8" i="3"/>
  <c r="AF126" i="3"/>
  <c r="AF103" i="3"/>
  <c r="AF82" i="3"/>
  <c r="AF62" i="3"/>
  <c r="AF39" i="3"/>
  <c r="AF18" i="3"/>
  <c r="AO134" i="3"/>
  <c r="AO114" i="3"/>
  <c r="AO91" i="3"/>
  <c r="AO50" i="3"/>
  <c r="AO27" i="3"/>
  <c r="AX129" i="3"/>
  <c r="AX23" i="3"/>
  <c r="BG95" i="3"/>
  <c r="BG63" i="3"/>
  <c r="BG9" i="3"/>
  <c r="AF122" i="3"/>
  <c r="AF79" i="3"/>
  <c r="AF58" i="3"/>
  <c r="AF15" i="3"/>
  <c r="AO131" i="3"/>
  <c r="AO90" i="3"/>
  <c r="AO67" i="3"/>
  <c r="AO26" i="3"/>
  <c r="AX122" i="3"/>
  <c r="BG111" i="3"/>
  <c r="AF119" i="3"/>
  <c r="AF98" i="3"/>
  <c r="AF55" i="3"/>
  <c r="AF34" i="3"/>
  <c r="AO107" i="3"/>
  <c r="AO66" i="3"/>
  <c r="AO43" i="3"/>
  <c r="AF138" i="3"/>
  <c r="AX118" i="3"/>
  <c r="BG127" i="3"/>
  <c r="AF23" i="3"/>
  <c r="AF118" i="3"/>
  <c r="AF95" i="3"/>
  <c r="AF74" i="3"/>
  <c r="AF31" i="3"/>
  <c r="AF12" i="3"/>
  <c r="AO126" i="3"/>
  <c r="AO106" i="3"/>
  <c r="AO83" i="3"/>
  <c r="AO42" i="3"/>
  <c r="AO19" i="3"/>
  <c r="AX103" i="3"/>
  <c r="BG15" i="3"/>
  <c r="AX141" i="3"/>
  <c r="BG141" i="3"/>
  <c r="BG128" i="3"/>
  <c r="AX128" i="3"/>
  <c r="BG112" i="3"/>
  <c r="AX112" i="3"/>
  <c r="BG96" i="3"/>
  <c r="AX96" i="3"/>
  <c r="BG80" i="3"/>
  <c r="AX80" i="3"/>
  <c r="BG64" i="3"/>
  <c r="AX64" i="3"/>
  <c r="BG48" i="3"/>
  <c r="AX48" i="3"/>
  <c r="BG32" i="3"/>
  <c r="AX32" i="3"/>
  <c r="AX108" i="3"/>
  <c r="AX76" i="3"/>
  <c r="AX44" i="3"/>
  <c r="AX140" i="3"/>
  <c r="BG37" i="3"/>
  <c r="BG53" i="3"/>
  <c r="BG69" i="3"/>
  <c r="BG85" i="3"/>
  <c r="BG101" i="3"/>
  <c r="BG117" i="3"/>
  <c r="AX143" i="3"/>
  <c r="BG143" i="3"/>
  <c r="AF137" i="3"/>
  <c r="AF129" i="3"/>
  <c r="AF121" i="3"/>
  <c r="AF113" i="3"/>
  <c r="AF105" i="3"/>
  <c r="AF97" i="3"/>
  <c r="AF89" i="3"/>
  <c r="AF81" i="3"/>
  <c r="AF73" i="3"/>
  <c r="AF65" i="3"/>
  <c r="AF57" i="3"/>
  <c r="AF49" i="3"/>
  <c r="AF41" i="3"/>
  <c r="AF33" i="3"/>
  <c r="AF25" i="3"/>
  <c r="AF17" i="3"/>
  <c r="AO133" i="3"/>
  <c r="AO125" i="3"/>
  <c r="AO117" i="3"/>
  <c r="AO109" i="3"/>
  <c r="AO101" i="3"/>
  <c r="AO93" i="3"/>
  <c r="AO85" i="3"/>
  <c r="AO77" i="3"/>
  <c r="AO69" i="3"/>
  <c r="AO61" i="3"/>
  <c r="AO53" i="3"/>
  <c r="AO45" i="3"/>
  <c r="AO37" i="3"/>
  <c r="AO29" i="3"/>
  <c r="AO21" i="3"/>
  <c r="AO13" i="3"/>
  <c r="AF141" i="3"/>
  <c r="AX134" i="3"/>
  <c r="AX121" i="3"/>
  <c r="AX106" i="3"/>
  <c r="AX90" i="3"/>
  <c r="AX74" i="3"/>
  <c r="AX58" i="3"/>
  <c r="AX42" i="3"/>
  <c r="AX26" i="3"/>
  <c r="AX10" i="3"/>
  <c r="AX138" i="3"/>
  <c r="BG19" i="3"/>
  <c r="BG35" i="3"/>
  <c r="BG51" i="3"/>
  <c r="BG67" i="3"/>
  <c r="BG83" i="3"/>
  <c r="BG99" i="3"/>
  <c r="BG115" i="3"/>
  <c r="BG131" i="3"/>
  <c r="BG136" i="3"/>
  <c r="AX136" i="3"/>
  <c r="BG120" i="3"/>
  <c r="AX120" i="3"/>
  <c r="BG104" i="3"/>
  <c r="AX104" i="3"/>
  <c r="BG88" i="3"/>
  <c r="AX88" i="3"/>
  <c r="BG72" i="3"/>
  <c r="AX72" i="3"/>
  <c r="BG56" i="3"/>
  <c r="AX56" i="3"/>
  <c r="BG40" i="3"/>
  <c r="AX40" i="3"/>
  <c r="BG24" i="3"/>
  <c r="AX24" i="3"/>
  <c r="BG16" i="3"/>
  <c r="AX16" i="3"/>
  <c r="AX92" i="3"/>
  <c r="AX60" i="3"/>
  <c r="AX28" i="3"/>
  <c r="AX12" i="3"/>
  <c r="BG21" i="3"/>
  <c r="BG110" i="3"/>
  <c r="AX110" i="3"/>
  <c r="BG102" i="3"/>
  <c r="AX102" i="3"/>
  <c r="BG94" i="3"/>
  <c r="AX94" i="3"/>
  <c r="BG86" i="3"/>
  <c r="AX86" i="3"/>
  <c r="BG78" i="3"/>
  <c r="AX78" i="3"/>
  <c r="BG70" i="3"/>
  <c r="AX70" i="3"/>
  <c r="BG62" i="3"/>
  <c r="AX62" i="3"/>
  <c r="BG54" i="3"/>
  <c r="AX54" i="3"/>
  <c r="BG46" i="3"/>
  <c r="AX46" i="3"/>
  <c r="BG38" i="3"/>
  <c r="AX38" i="3"/>
  <c r="BG30" i="3"/>
  <c r="AX30" i="3"/>
  <c r="BG22" i="3"/>
  <c r="AX22" i="3"/>
  <c r="BG14" i="3"/>
  <c r="AX14" i="3"/>
  <c r="AF136" i="3"/>
  <c r="AF128" i="3"/>
  <c r="AF120" i="3"/>
  <c r="AF112" i="3"/>
  <c r="AF104" i="3"/>
  <c r="AF96" i="3"/>
  <c r="AF88" i="3"/>
  <c r="AF80" i="3"/>
  <c r="AF72" i="3"/>
  <c r="AF64" i="3"/>
  <c r="AF56" i="3"/>
  <c r="AF48" i="3"/>
  <c r="AF40" i="3"/>
  <c r="AF32" i="3"/>
  <c r="AF24" i="3"/>
  <c r="AF16" i="3"/>
  <c r="AO132" i="3"/>
  <c r="AO124" i="3"/>
  <c r="AO116" i="3"/>
  <c r="AO108" i="3"/>
  <c r="AO100" i="3"/>
  <c r="AO92" i="3"/>
  <c r="AO84" i="3"/>
  <c r="AO76" i="3"/>
  <c r="AO68" i="3"/>
  <c r="AO60" i="3"/>
  <c r="AO52" i="3"/>
  <c r="AO44" i="3"/>
  <c r="AO36" i="3"/>
  <c r="AO28" i="3"/>
  <c r="AO20" i="3"/>
  <c r="AO12" i="3"/>
  <c r="AF144" i="3"/>
  <c r="AO141" i="3"/>
  <c r="AO144" i="3"/>
  <c r="AX132" i="3"/>
  <c r="AX119" i="3"/>
  <c r="AX105" i="3"/>
  <c r="AX89" i="3"/>
  <c r="AX73" i="3"/>
  <c r="AX57" i="3"/>
  <c r="AX41" i="3"/>
  <c r="AX25" i="3"/>
  <c r="AX9" i="3"/>
  <c r="BG17" i="3"/>
  <c r="BG33" i="3"/>
  <c r="BG49" i="3"/>
  <c r="BG65" i="3"/>
  <c r="BG81" i="3"/>
  <c r="BG97" i="3"/>
  <c r="BG113" i="3"/>
  <c r="BG129" i="3"/>
  <c r="AX116" i="3"/>
  <c r="AX100" i="3"/>
  <c r="AX84" i="3"/>
  <c r="AX68" i="3"/>
  <c r="AX52" i="3"/>
  <c r="AX36" i="3"/>
  <c r="AX20" i="3"/>
  <c r="BG13" i="3"/>
  <c r="BG29" i="3"/>
  <c r="BG45" i="3"/>
  <c r="BG61" i="3"/>
  <c r="BG77" i="3"/>
  <c r="BG93" i="3"/>
  <c r="BG109" i="3"/>
  <c r="BG125" i="3"/>
  <c r="AX139" i="3"/>
  <c r="BG139" i="3"/>
  <c r="AX8" i="3"/>
  <c r="AF133" i="3"/>
  <c r="AF125" i="3"/>
  <c r="AF117" i="3"/>
  <c r="AF109" i="3"/>
  <c r="AF101" i="3"/>
  <c r="AF93" i="3"/>
  <c r="AF85" i="3"/>
  <c r="AF77" i="3"/>
  <c r="AF69" i="3"/>
  <c r="AF61" i="3"/>
  <c r="AF53" i="3"/>
  <c r="AF45" i="3"/>
  <c r="AF37" i="3"/>
  <c r="AF29" i="3"/>
  <c r="AF21" i="3"/>
  <c r="AF13" i="3"/>
  <c r="AO137" i="3"/>
  <c r="AO121" i="3"/>
  <c r="AO113" i="3"/>
  <c r="AO105" i="3"/>
  <c r="AO97" i="3"/>
  <c r="AO89" i="3"/>
  <c r="AO81" i="3"/>
  <c r="AO73" i="3"/>
  <c r="AO65" i="3"/>
  <c r="AO57" i="3"/>
  <c r="AO49" i="3"/>
  <c r="AO41" i="3"/>
  <c r="AO33" i="3"/>
  <c r="AO25" i="3"/>
  <c r="AO17" i="3"/>
  <c r="AO143" i="3"/>
  <c r="AX127" i="3"/>
  <c r="AX114" i="3"/>
  <c r="AX98" i="3"/>
  <c r="AX82" i="3"/>
  <c r="AX66" i="3"/>
  <c r="AX50" i="3"/>
  <c r="AX34" i="3"/>
  <c r="AX18" i="3"/>
  <c r="BG11" i="3"/>
  <c r="BG27" i="3"/>
  <c r="BG43" i="3"/>
  <c r="BG59" i="3"/>
  <c r="BG75" i="3"/>
  <c r="BG91" i="3"/>
  <c r="BG107" i="3"/>
  <c r="BG123" i="3"/>
  <c r="Z130" i="3"/>
  <c r="BG130" i="3"/>
  <c r="AF132" i="3"/>
  <c r="AF124" i="3"/>
  <c r="AF116" i="3"/>
  <c r="AF108" i="3"/>
  <c r="AF100" i="3"/>
  <c r="AF92" i="3"/>
  <c r="AF84" i="3"/>
  <c r="AF76" i="3"/>
  <c r="AF68" i="3"/>
  <c r="AF60" i="3"/>
  <c r="AF52" i="3"/>
  <c r="AF44" i="3"/>
  <c r="AF36" i="3"/>
  <c r="AF28" i="3"/>
  <c r="AF20" i="3"/>
  <c r="AF11" i="3"/>
  <c r="AO136" i="3"/>
  <c r="AO128" i="3"/>
  <c r="AO120" i="3"/>
  <c r="AO112" i="3"/>
  <c r="AO104" i="3"/>
  <c r="AO96" i="3"/>
  <c r="AO88" i="3"/>
  <c r="AO80" i="3"/>
  <c r="AO72" i="3"/>
  <c r="AO64" i="3"/>
  <c r="AO56" i="3"/>
  <c r="AO48" i="3"/>
  <c r="AO40" i="3"/>
  <c r="AO32" i="3"/>
  <c r="AO24" i="3"/>
  <c r="AO16" i="3"/>
  <c r="AF140" i="3"/>
  <c r="AO138" i="3"/>
  <c r="AO140" i="3"/>
  <c r="AO142" i="3"/>
  <c r="AX126" i="3"/>
  <c r="AX144" i="3"/>
  <c r="AF131" i="3"/>
  <c r="AF123" i="3"/>
  <c r="AF115" i="3"/>
  <c r="AF107" i="3"/>
  <c r="AF99" i="3"/>
  <c r="AF91" i="3"/>
  <c r="AF83" i="3"/>
  <c r="AF75" i="3"/>
  <c r="AF67" i="3"/>
  <c r="AF59" i="3"/>
  <c r="AF51" i="3"/>
  <c r="AF43" i="3"/>
  <c r="AF35" i="3"/>
  <c r="AF27" i="3"/>
  <c r="AF19" i="3"/>
  <c r="AF10" i="3"/>
  <c r="AO135" i="3"/>
  <c r="AO119" i="3"/>
  <c r="AO111" i="3"/>
  <c r="AO103" i="3"/>
  <c r="AO95" i="3"/>
  <c r="AO87" i="3"/>
  <c r="AO79" i="3"/>
  <c r="AO71" i="3"/>
  <c r="AO63" i="3"/>
  <c r="AO55" i="3"/>
  <c r="AO47" i="3"/>
  <c r="AO39" i="3"/>
  <c r="AO31" i="3"/>
  <c r="AO23" i="3"/>
  <c r="AO15" i="3"/>
  <c r="AF143" i="3"/>
  <c r="AX137" i="3"/>
  <c r="AX124" i="3"/>
  <c r="AX95" i="3"/>
  <c r="AX142" i="3"/>
  <c r="BG133" i="3"/>
  <c r="BI95" i="3"/>
  <c r="BI130" i="3" l="1"/>
  <c r="AD130" i="3"/>
  <c r="BG152" i="14" l="1"/>
  <c r="BA152" i="14"/>
  <c r="AX152" i="14"/>
  <c r="AO152" i="14"/>
  <c r="AF152" i="14"/>
  <c r="V152" i="14"/>
  <c r="Z152" i="14" s="1"/>
  <c r="K152" i="14"/>
  <c r="W152" i="14" s="1"/>
  <c r="AA152" i="14" s="1"/>
  <c r="B152" i="14"/>
  <c r="BG151" i="14"/>
  <c r="AX151" i="14"/>
  <c r="AO151" i="14"/>
  <c r="AF151" i="14"/>
  <c r="V151" i="14"/>
  <c r="AR151" i="14" s="1"/>
  <c r="K151" i="14"/>
  <c r="W151" i="14" s="1"/>
  <c r="AA151" i="14" s="1"/>
  <c r="B151" i="14"/>
  <c r="BG150" i="14"/>
  <c r="AX150" i="14"/>
  <c r="AO150" i="14"/>
  <c r="AF150" i="14"/>
  <c r="AD150" i="14"/>
  <c r="V150" i="14"/>
  <c r="AR150" i="14" s="1"/>
  <c r="K150" i="14"/>
  <c r="W150" i="14" s="1"/>
  <c r="AA150" i="14" s="1"/>
  <c r="B150" i="14"/>
  <c r="BH149" i="14"/>
  <c r="BG149" i="14"/>
  <c r="BF149" i="14"/>
  <c r="BE149" i="14"/>
  <c r="AY149" i="14"/>
  <c r="AX149" i="14"/>
  <c r="AW149" i="14"/>
  <c r="AV149" i="14"/>
  <c r="AP149" i="14"/>
  <c r="AO149" i="14"/>
  <c r="AN149" i="14"/>
  <c r="AM149" i="14"/>
  <c r="AG149" i="14"/>
  <c r="AF149" i="14"/>
  <c r="AE149" i="14"/>
  <c r="AD149" i="14"/>
  <c r="B149" i="14"/>
  <c r="BH148" i="14"/>
  <c r="BG148" i="14"/>
  <c r="BF148" i="14"/>
  <c r="BE148" i="14"/>
  <c r="AY148" i="14"/>
  <c r="AX148" i="14"/>
  <c r="AW148" i="14"/>
  <c r="AV148" i="14"/>
  <c r="AP148" i="14"/>
  <c r="AO148" i="14"/>
  <c r="AN148" i="14"/>
  <c r="AM148" i="14"/>
  <c r="AG148" i="14"/>
  <c r="AF148" i="14"/>
  <c r="AE148" i="14"/>
  <c r="AD148" i="14"/>
  <c r="B148" i="14"/>
  <c r="BA147" i="14"/>
  <c r="AR147" i="14"/>
  <c r="AA147" i="14"/>
  <c r="Z147" i="14"/>
  <c r="V147" i="14"/>
  <c r="AI147" i="14" s="1"/>
  <c r="B147" i="14"/>
  <c r="AI146" i="14"/>
  <c r="Z146" i="14"/>
  <c r="W146" i="14"/>
  <c r="AA146" i="14" s="1"/>
  <c r="V146" i="14"/>
  <c r="AR146" i="14" s="1"/>
  <c r="B146" i="14"/>
  <c r="BP137" i="14"/>
  <c r="BO137" i="14"/>
  <c r="BN137" i="14"/>
  <c r="BM137" i="14"/>
  <c r="BL137" i="14"/>
  <c r="BK137" i="14"/>
  <c r="BJ137" i="14"/>
  <c r="BI137" i="14"/>
  <c r="BH137" i="14"/>
  <c r="BG137" i="14"/>
  <c r="BF137" i="14"/>
  <c r="BE137" i="14"/>
  <c r="AY137" i="14"/>
  <c r="AX137" i="14"/>
  <c r="AW137" i="14"/>
  <c r="AV137" i="14"/>
  <c r="AP137" i="14"/>
  <c r="AO137" i="14"/>
  <c r="AN137" i="14"/>
  <c r="AM137" i="14"/>
  <c r="AG137" i="14"/>
  <c r="AF137" i="14"/>
  <c r="AE137" i="14"/>
  <c r="AD137" i="14"/>
  <c r="B137" i="14"/>
  <c r="BP136" i="14"/>
  <c r="BO136" i="14"/>
  <c r="BN136" i="14"/>
  <c r="BM136" i="14"/>
  <c r="BL136" i="14"/>
  <c r="BK136" i="14"/>
  <c r="BJ136" i="14"/>
  <c r="BI136" i="14"/>
  <c r="BH136" i="14"/>
  <c r="BG136" i="14"/>
  <c r="BF136" i="14"/>
  <c r="BE136" i="14"/>
  <c r="BA136" i="14"/>
  <c r="AY136" i="14"/>
  <c r="AX136" i="14"/>
  <c r="AW136" i="14"/>
  <c r="AV136" i="14"/>
  <c r="AR136" i="14"/>
  <c r="AP136" i="14"/>
  <c r="AO136" i="14"/>
  <c r="AN136" i="14"/>
  <c r="AM136" i="14"/>
  <c r="AI136" i="14"/>
  <c r="AG136" i="14"/>
  <c r="AF136" i="14"/>
  <c r="AE136" i="14"/>
  <c r="AD136" i="14"/>
  <c r="Z136" i="14"/>
  <c r="V136" i="14"/>
  <c r="B136" i="14"/>
  <c r="BP135" i="14"/>
  <c r="BO135" i="14"/>
  <c r="BN135" i="14"/>
  <c r="BM135" i="14"/>
  <c r="BL135" i="14"/>
  <c r="BK135" i="14"/>
  <c r="BJ135" i="14"/>
  <c r="BI135" i="14"/>
  <c r="BH135" i="14"/>
  <c r="BG135" i="14"/>
  <c r="BF135" i="14"/>
  <c r="BE135" i="14"/>
  <c r="BA135" i="14"/>
  <c r="AX135" i="14"/>
  <c r="AW135" i="14"/>
  <c r="AV135" i="14"/>
  <c r="AR135" i="14"/>
  <c r="AO135" i="14"/>
  <c r="AN135" i="14"/>
  <c r="AM135" i="14"/>
  <c r="AI135" i="14"/>
  <c r="AG135" i="14"/>
  <c r="AF135" i="14"/>
  <c r="AE135" i="14"/>
  <c r="AD135" i="14"/>
  <c r="Z135" i="14"/>
  <c r="W135" i="14"/>
  <c r="AY135" i="14" s="1"/>
  <c r="V135" i="14"/>
  <c r="B135" i="14"/>
  <c r="BP134" i="14"/>
  <c r="BO134" i="14"/>
  <c r="BN134" i="14"/>
  <c r="BM134" i="14"/>
  <c r="BL134" i="14"/>
  <c r="BK134" i="14"/>
  <c r="BJ134" i="14"/>
  <c r="BI134" i="14"/>
  <c r="BH134" i="14"/>
  <c r="BF134" i="14"/>
  <c r="BE134" i="14"/>
  <c r="BA134" i="14"/>
  <c r="AY134" i="14"/>
  <c r="AW134" i="14"/>
  <c r="AV134" i="14"/>
  <c r="AR134" i="14"/>
  <c r="AP134" i="14"/>
  <c r="AN134" i="14"/>
  <c r="AM134" i="14"/>
  <c r="AI134" i="14"/>
  <c r="AG134" i="14"/>
  <c r="AF134" i="14"/>
  <c r="AE134" i="14"/>
  <c r="AD134" i="14"/>
  <c r="Z134" i="14"/>
  <c r="V134" i="14"/>
  <c r="U134" i="14"/>
  <c r="AO134" i="14" s="1"/>
  <c r="B134" i="14"/>
  <c r="BP133" i="14"/>
  <c r="BO133" i="14"/>
  <c r="BN133" i="14"/>
  <c r="BM133" i="14"/>
  <c r="BL133" i="14"/>
  <c r="BK133" i="14"/>
  <c r="BJ133" i="14"/>
  <c r="BI133" i="14"/>
  <c r="BH133" i="14"/>
  <c r="BF133" i="14"/>
  <c r="BE133" i="14"/>
  <c r="BA133" i="14"/>
  <c r="AY133" i="14"/>
  <c r="AW133" i="14"/>
  <c r="AV133" i="14"/>
  <c r="AR133" i="14"/>
  <c r="AP133" i="14"/>
  <c r="AN133" i="14"/>
  <c r="AM133" i="14"/>
  <c r="AI133" i="14"/>
  <c r="AG133" i="14"/>
  <c r="AE133" i="14"/>
  <c r="AD133" i="14"/>
  <c r="Z133" i="14"/>
  <c r="V133" i="14"/>
  <c r="U133" i="14"/>
  <c r="BG133" i="14" s="1"/>
  <c r="B133" i="14"/>
  <c r="BP132" i="14"/>
  <c r="BO132" i="14"/>
  <c r="BN132" i="14"/>
  <c r="BM132" i="14"/>
  <c r="BL132" i="14"/>
  <c r="BK132" i="14"/>
  <c r="BJ132" i="14"/>
  <c r="BI132" i="14"/>
  <c r="BG132" i="14"/>
  <c r="BF132" i="14"/>
  <c r="BE132" i="14"/>
  <c r="AX132" i="14"/>
  <c r="AW132" i="14"/>
  <c r="AV132" i="14"/>
  <c r="AO132" i="14"/>
  <c r="AN132" i="14"/>
  <c r="AM132" i="14"/>
  <c r="AF132" i="14"/>
  <c r="AE132" i="14"/>
  <c r="AD132" i="14"/>
  <c r="W132" i="14"/>
  <c r="BH132" i="14" s="1"/>
  <c r="V132" i="14"/>
  <c r="B132" i="14"/>
  <c r="BP131" i="14"/>
  <c r="BO131" i="14"/>
  <c r="BN131" i="14"/>
  <c r="BM131" i="14"/>
  <c r="BL131" i="14"/>
  <c r="BK131" i="14"/>
  <c r="BJ131" i="14"/>
  <c r="BI131" i="14"/>
  <c r="BH131" i="14"/>
  <c r="BG131" i="14"/>
  <c r="BF131" i="14"/>
  <c r="BE131" i="14"/>
  <c r="BA131" i="14"/>
  <c r="AY131" i="14"/>
  <c r="AX131" i="14"/>
  <c r="AW131" i="14"/>
  <c r="AV131" i="14"/>
  <c r="AR131" i="14"/>
  <c r="AP131" i="14"/>
  <c r="AO131" i="14"/>
  <c r="AN131" i="14"/>
  <c r="AM131" i="14"/>
  <c r="AI131" i="14"/>
  <c r="AG131" i="14"/>
  <c r="AF131" i="14"/>
  <c r="AE131" i="14"/>
  <c r="AD131" i="14"/>
  <c r="Z131" i="14"/>
  <c r="V131" i="14"/>
  <c r="B131" i="14"/>
  <c r="BP130" i="14"/>
  <c r="BO130" i="14"/>
  <c r="BN130" i="14"/>
  <c r="BM130" i="14"/>
  <c r="BL130" i="14"/>
  <c r="BK130" i="14"/>
  <c r="BJ130" i="14"/>
  <c r="BI130" i="14"/>
  <c r="BH130" i="14"/>
  <c r="BG130" i="14"/>
  <c r="BF130" i="14"/>
  <c r="BE130" i="14"/>
  <c r="BA130" i="14"/>
  <c r="AY130" i="14"/>
  <c r="AX130" i="14"/>
  <c r="AW130" i="14"/>
  <c r="AV130" i="14"/>
  <c r="AR130" i="14"/>
  <c r="AP130" i="14"/>
  <c r="AO130" i="14"/>
  <c r="AN130" i="14"/>
  <c r="AM130" i="14"/>
  <c r="AI130" i="14"/>
  <c r="AG130" i="14"/>
  <c r="AF130" i="14"/>
  <c r="AE130" i="14"/>
  <c r="AD130" i="14"/>
  <c r="Z130" i="14"/>
  <c r="V130" i="14"/>
  <c r="B130" i="14"/>
  <c r="BO129" i="14"/>
  <c r="BM129" i="14"/>
  <c r="BK129" i="14"/>
  <c r="BI129" i="14"/>
  <c r="BG129" i="14"/>
  <c r="BE129" i="14"/>
  <c r="BB129" i="14"/>
  <c r="BP129" i="14" s="1"/>
  <c r="BA129" i="14"/>
  <c r="AX129" i="14"/>
  <c r="AV129" i="14"/>
  <c r="AS129" i="14"/>
  <c r="BN129" i="14" s="1"/>
  <c r="AR129" i="14"/>
  <c r="AO129" i="14"/>
  <c r="AM129" i="14"/>
  <c r="AJ129" i="14"/>
  <c r="BL129" i="14" s="1"/>
  <c r="AI129" i="14"/>
  <c r="AF129" i="14"/>
  <c r="AD129" i="14"/>
  <c r="AA129" i="14"/>
  <c r="BJ129" i="14" s="1"/>
  <c r="Z129" i="14"/>
  <c r="V129" i="14"/>
  <c r="K129" i="14"/>
  <c r="W129" i="14" s="1"/>
  <c r="B129" i="14"/>
  <c r="BP127" i="14"/>
  <c r="BO127" i="14"/>
  <c r="BN127" i="14"/>
  <c r="BM127" i="14"/>
  <c r="BL127" i="14"/>
  <c r="BK127" i="14"/>
  <c r="BJ127" i="14"/>
  <c r="BI127" i="14"/>
  <c r="BP126" i="14"/>
  <c r="BO126" i="14"/>
  <c r="BN126" i="14"/>
  <c r="BM126" i="14"/>
  <c r="BL126" i="14"/>
  <c r="BK126" i="14"/>
  <c r="BJ126" i="14"/>
  <c r="BI126" i="14"/>
  <c r="K126" i="14"/>
  <c r="BP123" i="14"/>
  <c r="BO123" i="14"/>
  <c r="BN123" i="14"/>
  <c r="BM123" i="14"/>
  <c r="BL123" i="14"/>
  <c r="BK123" i="14"/>
  <c r="BJ123" i="14"/>
  <c r="BI123" i="14"/>
  <c r="BP122" i="14"/>
  <c r="BO122" i="14"/>
  <c r="BN122" i="14"/>
  <c r="BM122" i="14"/>
  <c r="BL122" i="14"/>
  <c r="BK122" i="14"/>
  <c r="BJ122" i="14"/>
  <c r="BI122" i="14"/>
  <c r="BP121" i="14"/>
  <c r="BO121" i="14"/>
  <c r="BN121" i="14"/>
  <c r="BM121" i="14"/>
  <c r="BL121" i="14"/>
  <c r="BK121" i="14"/>
  <c r="BJ121" i="14"/>
  <c r="BI121" i="14"/>
  <c r="BP120" i="14"/>
  <c r="BO120" i="14"/>
  <c r="BN120" i="14"/>
  <c r="BM120" i="14"/>
  <c r="BL120" i="14"/>
  <c r="BK120" i="14"/>
  <c r="BJ120" i="14"/>
  <c r="BI120" i="14"/>
  <c r="BP119" i="14"/>
  <c r="BO119" i="14"/>
  <c r="BN119" i="14"/>
  <c r="BM119" i="14"/>
  <c r="BL119" i="14"/>
  <c r="BK119" i="14"/>
  <c r="BJ119" i="14"/>
  <c r="BI119" i="14"/>
  <c r="BH119" i="14"/>
  <c r="BG119" i="14"/>
  <c r="BF119" i="14"/>
  <c r="BE119" i="14"/>
  <c r="AY119" i="14"/>
  <c r="AX119" i="14"/>
  <c r="AW119" i="14"/>
  <c r="AV119" i="14"/>
  <c r="AP119" i="14"/>
  <c r="AO119" i="14"/>
  <c r="AN119" i="14"/>
  <c r="AM119" i="14"/>
  <c r="AG119" i="14"/>
  <c r="AF119" i="14"/>
  <c r="AE119" i="14"/>
  <c r="AD119" i="14"/>
  <c r="V119" i="14"/>
  <c r="AI119" i="14" s="1"/>
  <c r="B119" i="14"/>
  <c r="BP118" i="14"/>
  <c r="BO118" i="14"/>
  <c r="BN118" i="14"/>
  <c r="BM118" i="14"/>
  <c r="BL118" i="14"/>
  <c r="BK118" i="14"/>
  <c r="BJ118" i="14"/>
  <c r="BI118" i="14"/>
  <c r="BH118" i="14"/>
  <c r="BG118" i="14"/>
  <c r="BF118" i="14"/>
  <c r="BE118" i="14"/>
  <c r="BA118" i="14"/>
  <c r="AY118" i="14"/>
  <c r="AX118" i="14"/>
  <c r="AW118" i="14"/>
  <c r="AV118" i="14"/>
  <c r="AR118" i="14"/>
  <c r="AP118" i="14"/>
  <c r="AO118" i="14"/>
  <c r="AN118" i="14"/>
  <c r="AM118" i="14"/>
  <c r="AI118" i="14"/>
  <c r="AG118" i="14"/>
  <c r="AF118" i="14"/>
  <c r="AE118" i="14"/>
  <c r="AD118" i="14"/>
  <c r="Z118" i="14"/>
  <c r="V118" i="14"/>
  <c r="B118" i="14"/>
  <c r="BP117" i="14"/>
  <c r="BO117" i="14"/>
  <c r="BN117" i="14"/>
  <c r="BM117" i="14"/>
  <c r="BL117" i="14"/>
  <c r="BK117" i="14"/>
  <c r="BJ117" i="14"/>
  <c r="BI117" i="14"/>
  <c r="BH117" i="14"/>
  <c r="BF117" i="14"/>
  <c r="BE117" i="14"/>
  <c r="AY117" i="14"/>
  <c r="AW117" i="14"/>
  <c r="AV117" i="14"/>
  <c r="AP117" i="14"/>
  <c r="AN117" i="14"/>
  <c r="AM117" i="14"/>
  <c r="AG117" i="14"/>
  <c r="AE117" i="14"/>
  <c r="AD117" i="14"/>
  <c r="V117" i="14"/>
  <c r="BA117" i="14" s="1"/>
  <c r="U117" i="14"/>
  <c r="AX117" i="14" s="1"/>
  <c r="B117" i="14"/>
  <c r="BO116" i="14"/>
  <c r="BM116" i="14"/>
  <c r="BK116" i="14"/>
  <c r="BI116" i="14"/>
  <c r="BH116" i="14"/>
  <c r="BG116" i="14"/>
  <c r="BE116" i="14"/>
  <c r="BB116" i="14"/>
  <c r="BP116" i="14" s="1"/>
  <c r="BA116" i="14"/>
  <c r="AY116" i="14"/>
  <c r="AX116" i="14"/>
  <c r="AV116" i="14"/>
  <c r="AS116" i="14"/>
  <c r="AW116" i="14" s="1"/>
  <c r="AR116" i="14"/>
  <c r="AP116" i="14"/>
  <c r="AO116" i="14"/>
  <c r="AM116" i="14"/>
  <c r="AJ116" i="14"/>
  <c r="AN116" i="14" s="1"/>
  <c r="AI116" i="14"/>
  <c r="AG116" i="14"/>
  <c r="AF116" i="14"/>
  <c r="AD116" i="14"/>
  <c r="AA116" i="14"/>
  <c r="BJ116" i="14" s="1"/>
  <c r="Z116" i="14"/>
  <c r="V116" i="14"/>
  <c r="B116" i="14"/>
  <c r="BP115" i="14"/>
  <c r="BO115" i="14"/>
  <c r="BN115" i="14"/>
  <c r="BM115" i="14"/>
  <c r="BL115" i="14"/>
  <c r="BK115" i="14"/>
  <c r="BJ115" i="14"/>
  <c r="BI115" i="14"/>
  <c r="BH115" i="14"/>
  <c r="BG115" i="14"/>
  <c r="BF115" i="14"/>
  <c r="BE115" i="14"/>
  <c r="BA115" i="14"/>
  <c r="AY115" i="14"/>
  <c r="AX115" i="14"/>
  <c r="AW115" i="14"/>
  <c r="AV115" i="14"/>
  <c r="AR115" i="14"/>
  <c r="AP115" i="14"/>
  <c r="AO115" i="14"/>
  <c r="AN115" i="14"/>
  <c r="AM115" i="14"/>
  <c r="AI115" i="14"/>
  <c r="AG115" i="14"/>
  <c r="AF115" i="14"/>
  <c r="AE115" i="14"/>
  <c r="AD115" i="14"/>
  <c r="Z115" i="14"/>
  <c r="V115" i="14"/>
  <c r="B115" i="14"/>
  <c r="BP114" i="14"/>
  <c r="BO114" i="14"/>
  <c r="BN114" i="14"/>
  <c r="BM114" i="14"/>
  <c r="BL114" i="14"/>
  <c r="BK114" i="14"/>
  <c r="BJ114" i="14"/>
  <c r="BI114" i="14"/>
  <c r="BH114" i="14"/>
  <c r="BG114" i="14"/>
  <c r="BF114" i="14"/>
  <c r="BE114" i="14"/>
  <c r="BA114" i="14"/>
  <c r="AY114" i="14"/>
  <c r="AX114" i="14"/>
  <c r="AW114" i="14"/>
  <c r="AV114" i="14"/>
  <c r="AR114" i="14"/>
  <c r="AP114" i="14"/>
  <c r="AO114" i="14"/>
  <c r="AN114" i="14"/>
  <c r="AM114" i="14"/>
  <c r="AI114" i="14"/>
  <c r="AG114" i="14"/>
  <c r="AF114" i="14"/>
  <c r="AE114" i="14"/>
  <c r="AD114" i="14"/>
  <c r="Z114" i="14"/>
  <c r="V114" i="14"/>
  <c r="B114" i="14"/>
  <c r="BP113" i="14"/>
  <c r="BO113" i="14"/>
  <c r="BN113" i="14"/>
  <c r="BM113" i="14"/>
  <c r="BL113" i="14"/>
  <c r="BK113" i="14"/>
  <c r="BJ113" i="14"/>
  <c r="BI113" i="14"/>
  <c r="BH113" i="14"/>
  <c r="BG113" i="14"/>
  <c r="BF113" i="14"/>
  <c r="BE113" i="14"/>
  <c r="BA113" i="14"/>
  <c r="AY113" i="14"/>
  <c r="AX113" i="14"/>
  <c r="AW113" i="14"/>
  <c r="AV113" i="14"/>
  <c r="AR113" i="14"/>
  <c r="AP113" i="14"/>
  <c r="AO113" i="14"/>
  <c r="AN113" i="14"/>
  <c r="AM113" i="14"/>
  <c r="AI113" i="14"/>
  <c r="AG113" i="14"/>
  <c r="AF113" i="14"/>
  <c r="AE113" i="14"/>
  <c r="AD113" i="14"/>
  <c r="Z113" i="14"/>
  <c r="V113" i="14"/>
  <c r="B113" i="14"/>
  <c r="BP112" i="14"/>
  <c r="BO112" i="14"/>
  <c r="BN112" i="14"/>
  <c r="BM112" i="14"/>
  <c r="BL112" i="14"/>
  <c r="BK112" i="14"/>
  <c r="BJ112" i="14"/>
  <c r="BI112" i="14"/>
  <c r="BH112" i="14"/>
  <c r="BG112" i="14"/>
  <c r="BF112" i="14"/>
  <c r="BE112" i="14"/>
  <c r="BA112" i="14"/>
  <c r="AY112" i="14"/>
  <c r="AX112" i="14"/>
  <c r="AW112" i="14"/>
  <c r="AV112" i="14"/>
  <c r="AR112" i="14"/>
  <c r="AP112" i="14"/>
  <c r="AO112" i="14"/>
  <c r="AN112" i="14"/>
  <c r="AM112" i="14"/>
  <c r="AI112" i="14"/>
  <c r="AG112" i="14"/>
  <c r="AF112" i="14"/>
  <c r="AE112" i="14"/>
  <c r="AD112" i="14"/>
  <c r="Z112" i="14"/>
  <c r="V112" i="14"/>
  <c r="B112" i="14"/>
  <c r="BP111" i="14"/>
  <c r="BO111" i="14"/>
  <c r="BN111" i="14"/>
  <c r="BM111" i="14"/>
  <c r="BL111" i="14"/>
  <c r="BK111" i="14"/>
  <c r="BJ111" i="14"/>
  <c r="BI111" i="14"/>
  <c r="BH111" i="14"/>
  <c r="BG111" i="14"/>
  <c r="BF111" i="14"/>
  <c r="BE111" i="14"/>
  <c r="BA111" i="14"/>
  <c r="AY111" i="14"/>
  <c r="AX111" i="14"/>
  <c r="AW111" i="14"/>
  <c r="AV111" i="14"/>
  <c r="AR111" i="14"/>
  <c r="AP111" i="14"/>
  <c r="AO111" i="14"/>
  <c r="AN111" i="14"/>
  <c r="AM111" i="14"/>
  <c r="AI111" i="14"/>
  <c r="AG111" i="14"/>
  <c r="AF111" i="14"/>
  <c r="AE111" i="14"/>
  <c r="AD111" i="14"/>
  <c r="Z111" i="14"/>
  <c r="V111" i="14"/>
  <c r="B111" i="14"/>
  <c r="BP110" i="14"/>
  <c r="BO110" i="14"/>
  <c r="BN110" i="14"/>
  <c r="BM110" i="14"/>
  <c r="BL110" i="14"/>
  <c r="BK110" i="14"/>
  <c r="BJ110" i="14"/>
  <c r="BI110" i="14"/>
  <c r="BH110" i="14"/>
  <c r="BG110" i="14"/>
  <c r="BF110" i="14"/>
  <c r="BE110" i="14"/>
  <c r="BA110" i="14"/>
  <c r="AY110" i="14"/>
  <c r="AX110" i="14"/>
  <c r="AW110" i="14"/>
  <c r="AV110" i="14"/>
  <c r="AR110" i="14"/>
  <c r="AP110" i="14"/>
  <c r="AO110" i="14"/>
  <c r="AN110" i="14"/>
  <c r="AM110" i="14"/>
  <c r="AI110" i="14"/>
  <c r="AG110" i="14"/>
  <c r="AF110" i="14"/>
  <c r="AE110" i="14"/>
  <c r="AD110" i="14"/>
  <c r="Z110" i="14"/>
  <c r="V110" i="14"/>
  <c r="B110" i="14"/>
  <c r="BP109" i="14"/>
  <c r="BO109" i="14"/>
  <c r="BN109" i="14"/>
  <c r="BM109" i="14"/>
  <c r="BL109" i="14"/>
  <c r="BK109" i="14"/>
  <c r="BJ109" i="14"/>
  <c r="BI109" i="14"/>
  <c r="BH109" i="14"/>
  <c r="BF109" i="14"/>
  <c r="BE109" i="14"/>
  <c r="BA109" i="14"/>
  <c r="AY109" i="14"/>
  <c r="AW109" i="14"/>
  <c r="AV109" i="14"/>
  <c r="AR109" i="14"/>
  <c r="AP109" i="14"/>
  <c r="AN109" i="14"/>
  <c r="AM109" i="14"/>
  <c r="AI109" i="14"/>
  <c r="AG109" i="14"/>
  <c r="AE109" i="14"/>
  <c r="AD109" i="14"/>
  <c r="Z109" i="14"/>
  <c r="V109" i="14"/>
  <c r="U109" i="14"/>
  <c r="BG109" i="14" s="1"/>
  <c r="B109" i="14"/>
  <c r="AF108" i="14"/>
  <c r="AE108" i="14"/>
  <c r="AD108" i="14"/>
  <c r="W108" i="14"/>
  <c r="AG108" i="14" s="1"/>
  <c r="K108" i="14"/>
  <c r="B108" i="14"/>
  <c r="BP107" i="14"/>
  <c r="BO107" i="14"/>
  <c r="BN107" i="14"/>
  <c r="BM107" i="14"/>
  <c r="BL107" i="14"/>
  <c r="BK107" i="14"/>
  <c r="BJ107" i="14"/>
  <c r="BI107" i="14"/>
  <c r="BG107" i="14"/>
  <c r="BF107" i="14"/>
  <c r="BE107" i="14"/>
  <c r="AX107" i="14"/>
  <c r="AW107" i="14"/>
  <c r="AV107" i="14"/>
  <c r="AO107" i="14"/>
  <c r="AN107" i="14"/>
  <c r="AM107" i="14"/>
  <c r="AF107" i="14"/>
  <c r="AE107" i="14"/>
  <c r="AD107" i="14"/>
  <c r="W107" i="14"/>
  <c r="BH107" i="14" s="1"/>
  <c r="B107" i="14"/>
  <c r="BP106" i="14"/>
  <c r="BO106" i="14"/>
  <c r="BN106" i="14"/>
  <c r="BM106" i="14"/>
  <c r="BL106" i="14"/>
  <c r="BK106" i="14"/>
  <c r="BJ106" i="14"/>
  <c r="BI106" i="14"/>
  <c r="BH106" i="14"/>
  <c r="BG106" i="14"/>
  <c r="BF106" i="14"/>
  <c r="BE106" i="14"/>
  <c r="BA106" i="14"/>
  <c r="AY106" i="14"/>
  <c r="AX106" i="14"/>
  <c r="AW106" i="14"/>
  <c r="AV106" i="14"/>
  <c r="AR106" i="14"/>
  <c r="AP106" i="14"/>
  <c r="AO106" i="14"/>
  <c r="AN106" i="14"/>
  <c r="AM106" i="14"/>
  <c r="AI106" i="14"/>
  <c r="AG106" i="14"/>
  <c r="AF106" i="14"/>
  <c r="AE106" i="14"/>
  <c r="AD106" i="14"/>
  <c r="Z106" i="14"/>
  <c r="V106" i="14"/>
  <c r="B106" i="14"/>
  <c r="BO105" i="14"/>
  <c r="BM105" i="14"/>
  <c r="BK105" i="14"/>
  <c r="BI105" i="14"/>
  <c r="AF105" i="14"/>
  <c r="AD105" i="14"/>
  <c r="W105" i="14"/>
  <c r="AG105" i="14" s="1"/>
  <c r="K105" i="14"/>
  <c r="AA105" i="14" s="1"/>
  <c r="BN104" i="14"/>
  <c r="BL104" i="14"/>
  <c r="BJ104" i="14"/>
  <c r="BG104" i="14"/>
  <c r="BB104" i="14"/>
  <c r="AZ104" i="14" s="1"/>
  <c r="BA104" i="14"/>
  <c r="AX104" i="14"/>
  <c r="AW104" i="14"/>
  <c r="AR104" i="14"/>
  <c r="AO104" i="14"/>
  <c r="AN104" i="14"/>
  <c r="AJ104" i="14"/>
  <c r="AI104" i="14"/>
  <c r="AF104" i="14"/>
  <c r="AE104" i="14"/>
  <c r="Z104" i="14"/>
  <c r="V104" i="14"/>
  <c r="K104" i="14"/>
  <c r="AQ104" i="14" s="1"/>
  <c r="B104" i="14"/>
  <c r="BP103" i="14"/>
  <c r="BO103" i="14"/>
  <c r="BN103" i="14"/>
  <c r="BM103" i="14"/>
  <c r="BL103" i="14"/>
  <c r="BK103" i="14"/>
  <c r="BJ103" i="14"/>
  <c r="BI103" i="14"/>
  <c r="BG103" i="14"/>
  <c r="BF103" i="14"/>
  <c r="BE103" i="14"/>
  <c r="AX103" i="14"/>
  <c r="AV103" i="14"/>
  <c r="AS103" i="14"/>
  <c r="AW103" i="14" s="1"/>
  <c r="AO103" i="14"/>
  <c r="AM103" i="14"/>
  <c r="AJ103" i="14"/>
  <c r="AN103" i="14" s="1"/>
  <c r="AF103" i="14"/>
  <c r="AD103" i="14"/>
  <c r="AA103" i="14"/>
  <c r="AE103" i="14" s="1"/>
  <c r="Z103" i="14"/>
  <c r="V103" i="14"/>
  <c r="AI103" i="14" s="1"/>
  <c r="BA103" i="14" s="1"/>
  <c r="K103" i="14"/>
  <c r="W103" i="14" s="1"/>
  <c r="B103" i="14"/>
  <c r="BP102" i="14"/>
  <c r="BO102" i="14"/>
  <c r="BN102" i="14"/>
  <c r="BM102" i="14"/>
  <c r="BL102" i="14"/>
  <c r="BK102" i="14"/>
  <c r="BJ102" i="14"/>
  <c r="BI102" i="14"/>
  <c r="BG102" i="14"/>
  <c r="BF102" i="14"/>
  <c r="BE102" i="14"/>
  <c r="AX102" i="14"/>
  <c r="AW102" i="14"/>
  <c r="AV102" i="14"/>
  <c r="AO102" i="14"/>
  <c r="AN102" i="14"/>
  <c r="AM102" i="14"/>
  <c r="AF102" i="14"/>
  <c r="AE102" i="14"/>
  <c r="AD102" i="14"/>
  <c r="V102" i="14"/>
  <c r="BA102" i="14" s="1"/>
  <c r="B102" i="14"/>
  <c r="BP101" i="14"/>
  <c r="BO101" i="14"/>
  <c r="BN101" i="14"/>
  <c r="BM101" i="14"/>
  <c r="BL101" i="14"/>
  <c r="BK101" i="14"/>
  <c r="BI101" i="14"/>
  <c r="BG101" i="14"/>
  <c r="BF101" i="14"/>
  <c r="BE101" i="14"/>
  <c r="BA101" i="14"/>
  <c r="AX101" i="14"/>
  <c r="AW101" i="14"/>
  <c r="AV101" i="14"/>
  <c r="AR101" i="14"/>
  <c r="AO101" i="14"/>
  <c r="AN101" i="14"/>
  <c r="AM101" i="14"/>
  <c r="AI101" i="14"/>
  <c r="AF101" i="14"/>
  <c r="AD101" i="14"/>
  <c r="Z101" i="14"/>
  <c r="V101" i="14"/>
  <c r="B101" i="14"/>
  <c r="BO100" i="14"/>
  <c r="BM100" i="14"/>
  <c r="BK100" i="14"/>
  <c r="BI100" i="14"/>
  <c r="W100" i="14"/>
  <c r="AA100" i="14" s="1"/>
  <c r="BJ100" i="14" s="1"/>
  <c r="B100" i="14"/>
  <c r="BP99" i="14"/>
  <c r="BO99" i="14"/>
  <c r="BN99" i="14"/>
  <c r="BM99" i="14"/>
  <c r="BL99" i="14"/>
  <c r="BK99" i="14"/>
  <c r="BJ99" i="14"/>
  <c r="BI99" i="14"/>
  <c r="W99" i="14"/>
  <c r="V99" i="14"/>
  <c r="B99" i="14"/>
  <c r="BP98" i="14"/>
  <c r="BO98" i="14"/>
  <c r="BN98" i="14"/>
  <c r="BM98" i="14"/>
  <c r="BL98" i="14"/>
  <c r="BK98" i="14"/>
  <c r="BJ98" i="14"/>
  <c r="BI98" i="14"/>
  <c r="BG98" i="14"/>
  <c r="BF98" i="14"/>
  <c r="BE98" i="14"/>
  <c r="AX98" i="14"/>
  <c r="AW98" i="14"/>
  <c r="AV98" i="14"/>
  <c r="AO98" i="14"/>
  <c r="AN98" i="14"/>
  <c r="AM98" i="14"/>
  <c r="AF98" i="14"/>
  <c r="AE98" i="14"/>
  <c r="AD98" i="14"/>
  <c r="V98" i="14"/>
  <c r="Z98" i="14" s="1"/>
  <c r="B98" i="14"/>
  <c r="BP97" i="14"/>
  <c r="BO97" i="14"/>
  <c r="BN97" i="14"/>
  <c r="BM97" i="14"/>
  <c r="BK97" i="14"/>
  <c r="BI97" i="14"/>
  <c r="BG97" i="14"/>
  <c r="BF97" i="14"/>
  <c r="BE97" i="14"/>
  <c r="BA97" i="14"/>
  <c r="AY97" i="14"/>
  <c r="AX97" i="14"/>
  <c r="AW97" i="14"/>
  <c r="AV97" i="14"/>
  <c r="AR97" i="14"/>
  <c r="AO97" i="14"/>
  <c r="AM97" i="14"/>
  <c r="AI97" i="14"/>
  <c r="AF97" i="14"/>
  <c r="AD97" i="14"/>
  <c r="Z97" i="14"/>
  <c r="W97" i="14"/>
  <c r="AP97" i="14" s="1"/>
  <c r="V97" i="14"/>
  <c r="B97" i="14"/>
  <c r="BP96" i="14"/>
  <c r="BO96" i="14"/>
  <c r="BN96" i="14"/>
  <c r="BM96" i="14"/>
  <c r="BL96" i="14"/>
  <c r="BK96" i="14"/>
  <c r="BI96" i="14"/>
  <c r="BG96" i="14"/>
  <c r="BF96" i="14"/>
  <c r="BE96" i="14"/>
  <c r="BA96" i="14"/>
  <c r="AX96" i="14"/>
  <c r="AW96" i="14"/>
  <c r="AV96" i="14"/>
  <c r="AR96" i="14"/>
  <c r="AO96" i="14"/>
  <c r="AN96" i="14"/>
  <c r="AM96" i="14"/>
  <c r="AI96" i="14"/>
  <c r="AF96" i="14"/>
  <c r="AD96" i="14"/>
  <c r="Z96" i="14"/>
  <c r="W96" i="14"/>
  <c r="AY96" i="14" s="1"/>
  <c r="V96" i="14"/>
  <c r="B96" i="14"/>
  <c r="BP95" i="14"/>
  <c r="BO95" i="14"/>
  <c r="BN95" i="14"/>
  <c r="BM95" i="14"/>
  <c r="BL95" i="14"/>
  <c r="BK95" i="14"/>
  <c r="BJ95" i="14"/>
  <c r="BI95" i="14"/>
  <c r="BH95" i="14"/>
  <c r="BG95" i="14"/>
  <c r="BF95" i="14"/>
  <c r="BE95" i="14"/>
  <c r="AY95" i="14"/>
  <c r="AX95" i="14"/>
  <c r="AW95" i="14"/>
  <c r="AV95" i="14"/>
  <c r="AP95" i="14"/>
  <c r="AO95" i="14"/>
  <c r="AN95" i="14"/>
  <c r="AM95" i="14"/>
  <c r="AG95" i="14"/>
  <c r="AF95" i="14"/>
  <c r="AE95" i="14"/>
  <c r="AD95" i="14"/>
  <c r="V95" i="14"/>
  <c r="AR95" i="14" s="1"/>
  <c r="B95" i="14"/>
  <c r="BO94" i="14"/>
  <c r="BM94" i="14"/>
  <c r="BK94" i="14"/>
  <c r="BI94" i="14"/>
  <c r="BG94" i="14"/>
  <c r="BE94" i="14"/>
  <c r="BA94" i="14"/>
  <c r="AX94" i="14"/>
  <c r="AV94" i="14"/>
  <c r="AR94" i="14"/>
  <c r="AO94" i="14"/>
  <c r="AM94" i="14"/>
  <c r="AI94" i="14"/>
  <c r="AF94" i="14"/>
  <c r="AD94" i="14"/>
  <c r="Z94" i="14"/>
  <c r="W94" i="14"/>
  <c r="BH94" i="14" s="1"/>
  <c r="V94" i="14"/>
  <c r="B94" i="14"/>
  <c r="BP93" i="14"/>
  <c r="BO93" i="14"/>
  <c r="BN93" i="14"/>
  <c r="BM93" i="14"/>
  <c r="BL93" i="14"/>
  <c r="BK93" i="14"/>
  <c r="BJ93" i="14"/>
  <c r="BI93" i="14"/>
  <c r="BH93" i="14"/>
  <c r="BG93" i="14"/>
  <c r="BF93" i="14"/>
  <c r="BE93" i="14"/>
  <c r="BA93" i="14"/>
  <c r="AY93" i="14"/>
  <c r="AX93" i="14"/>
  <c r="AW93" i="14"/>
  <c r="AV93" i="14"/>
  <c r="AR93" i="14"/>
  <c r="AP93" i="14"/>
  <c r="AO93" i="14"/>
  <c r="AN93" i="14"/>
  <c r="AM93" i="14"/>
  <c r="AI93" i="14"/>
  <c r="AG93" i="14"/>
  <c r="AF93" i="14"/>
  <c r="AE93" i="14"/>
  <c r="AD93" i="14"/>
  <c r="Z93" i="14"/>
  <c r="V93" i="14"/>
  <c r="B93" i="14"/>
  <c r="BP92" i="14"/>
  <c r="BO92" i="14"/>
  <c r="BN92" i="14"/>
  <c r="BM92" i="14"/>
  <c r="BL92" i="14"/>
  <c r="BK92" i="14"/>
  <c r="BJ92" i="14"/>
  <c r="BI92" i="14"/>
  <c r="BH92" i="14"/>
  <c r="BG92" i="14"/>
  <c r="BF92" i="14"/>
  <c r="BE92" i="14"/>
  <c r="BA92" i="14"/>
  <c r="AY92" i="14"/>
  <c r="AX92" i="14"/>
  <c r="AW92" i="14"/>
  <c r="AV92" i="14"/>
  <c r="AR92" i="14"/>
  <c r="AP92" i="14"/>
  <c r="AO92" i="14"/>
  <c r="AN92" i="14"/>
  <c r="AM92" i="14"/>
  <c r="AI92" i="14"/>
  <c r="AG92" i="14"/>
  <c r="AF92" i="14"/>
  <c r="AE92" i="14"/>
  <c r="AD92" i="14"/>
  <c r="Z92" i="14"/>
  <c r="V92" i="14"/>
  <c r="B92" i="14"/>
  <c r="BP91" i="14"/>
  <c r="BO91" i="14"/>
  <c r="BN91" i="14"/>
  <c r="BM91" i="14"/>
  <c r="BL91" i="14"/>
  <c r="BK91" i="14"/>
  <c r="BJ91" i="14"/>
  <c r="BI91" i="14"/>
  <c r="BH91" i="14"/>
  <c r="BG91" i="14"/>
  <c r="BF91" i="14"/>
  <c r="BE91" i="14"/>
  <c r="BA91" i="14"/>
  <c r="AY91" i="14"/>
  <c r="AX91" i="14"/>
  <c r="AW91" i="14"/>
  <c r="AV91" i="14"/>
  <c r="AR91" i="14"/>
  <c r="AP91" i="14"/>
  <c r="AO91" i="14"/>
  <c r="AN91" i="14"/>
  <c r="AM91" i="14"/>
  <c r="AI91" i="14"/>
  <c r="AG91" i="14"/>
  <c r="AF91" i="14"/>
  <c r="AE91" i="14"/>
  <c r="AD91" i="14"/>
  <c r="Z91" i="14"/>
  <c r="V91" i="14"/>
  <c r="B91" i="14"/>
  <c r="BP90" i="14"/>
  <c r="BO90" i="14"/>
  <c r="BN90" i="14"/>
  <c r="BM90" i="14"/>
  <c r="BL90" i="14"/>
  <c r="BK90" i="14"/>
  <c r="BJ90" i="14"/>
  <c r="BI90" i="14"/>
  <c r="BH90" i="14"/>
  <c r="BG90" i="14"/>
  <c r="BF90" i="14"/>
  <c r="BE90" i="14"/>
  <c r="BA90" i="14"/>
  <c r="AY90" i="14"/>
  <c r="AX90" i="14"/>
  <c r="AW90" i="14"/>
  <c r="AV90" i="14"/>
  <c r="AR90" i="14"/>
  <c r="AP90" i="14"/>
  <c r="AO90" i="14"/>
  <c r="AN90" i="14"/>
  <c r="AM90" i="14"/>
  <c r="AI90" i="14"/>
  <c r="AG90" i="14"/>
  <c r="AF90" i="14"/>
  <c r="AE90" i="14"/>
  <c r="AD90" i="14"/>
  <c r="Z90" i="14"/>
  <c r="V90" i="14"/>
  <c r="L90" i="14"/>
  <c r="B90" i="14"/>
  <c r="BP89" i="14"/>
  <c r="BO89" i="14"/>
  <c r="BN89" i="14"/>
  <c r="BM89" i="14"/>
  <c r="BL89" i="14"/>
  <c r="BK89" i="14"/>
  <c r="BJ89" i="14"/>
  <c r="BI89" i="14"/>
  <c r="BG89" i="14"/>
  <c r="BF89" i="14"/>
  <c r="BE89" i="14"/>
  <c r="BA89" i="14"/>
  <c r="AX89" i="14"/>
  <c r="AW89" i="14"/>
  <c r="AV89" i="14"/>
  <c r="AR89" i="14"/>
  <c r="AO89" i="14"/>
  <c r="AN89" i="14"/>
  <c r="AM89" i="14"/>
  <c r="AI89" i="14"/>
  <c r="AF89" i="14"/>
  <c r="AE89" i="14"/>
  <c r="AD89" i="14"/>
  <c r="Z89" i="14"/>
  <c r="W89" i="14"/>
  <c r="AG89" i="14" s="1"/>
  <c r="V89" i="14"/>
  <c r="B89" i="14"/>
  <c r="BP88" i="14"/>
  <c r="BO88" i="14"/>
  <c r="BN88" i="14"/>
  <c r="BM88" i="14"/>
  <c r="BL88" i="14"/>
  <c r="BK88" i="14"/>
  <c r="BJ88" i="14"/>
  <c r="BI88" i="14"/>
  <c r="BH88" i="14"/>
  <c r="BG88" i="14"/>
  <c r="BF88" i="14"/>
  <c r="BE88" i="14"/>
  <c r="BA88" i="14"/>
  <c r="AY88" i="14"/>
  <c r="AX88" i="14"/>
  <c r="AW88" i="14"/>
  <c r="AV88" i="14"/>
  <c r="AR88" i="14"/>
  <c r="AP88" i="14"/>
  <c r="AO88" i="14"/>
  <c r="AN88" i="14"/>
  <c r="AM88" i="14"/>
  <c r="AI88" i="14"/>
  <c r="AG88" i="14"/>
  <c r="AF88" i="14"/>
  <c r="AE88" i="14"/>
  <c r="AD88" i="14"/>
  <c r="Z88" i="14"/>
  <c r="V88" i="14"/>
  <c r="B88" i="14"/>
  <c r="BP87" i="14"/>
  <c r="BO87" i="14"/>
  <c r="BN87" i="14"/>
  <c r="BM87" i="14"/>
  <c r="BL87" i="14"/>
  <c r="BK87" i="14"/>
  <c r="BJ87" i="14"/>
  <c r="BI87" i="14"/>
  <c r="BH87" i="14"/>
  <c r="BG87" i="14"/>
  <c r="BF87" i="14"/>
  <c r="BE87" i="14"/>
  <c r="BA87" i="14"/>
  <c r="AY87" i="14"/>
  <c r="AX87" i="14"/>
  <c r="AW87" i="14"/>
  <c r="AV87" i="14"/>
  <c r="AR87" i="14"/>
  <c r="AP87" i="14"/>
  <c r="AO87" i="14"/>
  <c r="AN87" i="14"/>
  <c r="AM87" i="14"/>
  <c r="AI87" i="14"/>
  <c r="AG87" i="14"/>
  <c r="AF87" i="14"/>
  <c r="AE87" i="14"/>
  <c r="AD87" i="14"/>
  <c r="Z87" i="14"/>
  <c r="V87" i="14"/>
  <c r="B87" i="14"/>
  <c r="BH86" i="14"/>
  <c r="BG86" i="14"/>
  <c r="BF86" i="14"/>
  <c r="BE86" i="14"/>
  <c r="BA86" i="14"/>
  <c r="AY86" i="14"/>
  <c r="AX86" i="14"/>
  <c r="AW86" i="14"/>
  <c r="AV86" i="14"/>
  <c r="AR86" i="14"/>
  <c r="AP86" i="14"/>
  <c r="AO86" i="14"/>
  <c r="AN86" i="14"/>
  <c r="AM86" i="14"/>
  <c r="AI86" i="14"/>
  <c r="AG86" i="14"/>
  <c r="AF86" i="14"/>
  <c r="AD86" i="14"/>
  <c r="AA86" i="14"/>
  <c r="AE86" i="14" s="1"/>
  <c r="Z86" i="14"/>
  <c r="V86" i="14"/>
  <c r="B86" i="14"/>
  <c r="BP85" i="14"/>
  <c r="BO85" i="14"/>
  <c r="BN85" i="14"/>
  <c r="BM85" i="14"/>
  <c r="BL85" i="14"/>
  <c r="BK85" i="14"/>
  <c r="BI85" i="14"/>
  <c r="BH85" i="14"/>
  <c r="BG85" i="14"/>
  <c r="BF85" i="14"/>
  <c r="BE85" i="14"/>
  <c r="BA85" i="14"/>
  <c r="AY85" i="14"/>
  <c r="AX85" i="14"/>
  <c r="AW85" i="14"/>
  <c r="AV85" i="14"/>
  <c r="AR85" i="14"/>
  <c r="AP85" i="14"/>
  <c r="AO85" i="14"/>
  <c r="AN85" i="14"/>
  <c r="AM85" i="14"/>
  <c r="AI85" i="14"/>
  <c r="AG85" i="14"/>
  <c r="AF85" i="14"/>
  <c r="AD85" i="14"/>
  <c r="AA85" i="14"/>
  <c r="BJ85" i="14" s="1"/>
  <c r="Z85" i="14"/>
  <c r="V85" i="14"/>
  <c r="B85" i="14"/>
  <c r="BP84" i="14"/>
  <c r="BO84" i="14"/>
  <c r="BN84" i="14"/>
  <c r="BM84" i="14"/>
  <c r="BL84" i="14"/>
  <c r="BK84" i="14"/>
  <c r="BI84" i="14"/>
  <c r="BH84" i="14"/>
  <c r="BG84" i="14"/>
  <c r="BF84" i="14"/>
  <c r="BE84" i="14"/>
  <c r="AY84" i="14"/>
  <c r="AX84" i="14"/>
  <c r="AW84" i="14"/>
  <c r="AV84" i="14"/>
  <c r="AP84" i="14"/>
  <c r="AO84" i="14"/>
  <c r="AN84" i="14"/>
  <c r="AM84" i="14"/>
  <c r="AG84" i="14"/>
  <c r="AF84" i="14"/>
  <c r="AD84" i="14"/>
  <c r="AA84" i="14"/>
  <c r="BJ84" i="14" s="1"/>
  <c r="B84" i="14"/>
  <c r="BP83" i="14"/>
  <c r="BO83" i="14"/>
  <c r="BN83" i="14"/>
  <c r="BM83" i="14"/>
  <c r="BL83" i="14"/>
  <c r="BK83" i="14"/>
  <c r="BI83" i="14"/>
  <c r="BH83" i="14"/>
  <c r="BG83" i="14"/>
  <c r="BF83" i="14"/>
  <c r="BE83" i="14"/>
  <c r="BA83" i="14"/>
  <c r="AY83" i="14"/>
  <c r="AX83" i="14"/>
  <c r="AW83" i="14"/>
  <c r="AV83" i="14"/>
  <c r="AR83" i="14"/>
  <c r="AP83" i="14"/>
  <c r="AO83" i="14"/>
  <c r="AN83" i="14"/>
  <c r="AM83" i="14"/>
  <c r="AI83" i="14"/>
  <c r="AG83" i="14"/>
  <c r="AF83" i="14"/>
  <c r="AD83" i="14"/>
  <c r="AA83" i="14"/>
  <c r="AE83" i="14" s="1"/>
  <c r="Z83" i="14"/>
  <c r="V83" i="14"/>
  <c r="AI84" i="14" s="1"/>
  <c r="J83" i="14"/>
  <c r="V84" i="14" s="1"/>
  <c r="B83" i="14"/>
  <c r="BP82" i="14"/>
  <c r="BO82" i="14"/>
  <c r="BN82" i="14"/>
  <c r="BM82" i="14"/>
  <c r="BL82" i="14"/>
  <c r="BK82" i="14"/>
  <c r="BI82" i="14"/>
  <c r="BH82" i="14"/>
  <c r="BG82" i="14"/>
  <c r="BF82" i="14"/>
  <c r="BE82" i="14"/>
  <c r="BA82" i="14"/>
  <c r="AY82" i="14"/>
  <c r="AX82" i="14"/>
  <c r="AW82" i="14"/>
  <c r="AV82" i="14"/>
  <c r="AR82" i="14"/>
  <c r="AP82" i="14"/>
  <c r="AO82" i="14"/>
  <c r="AN82" i="14"/>
  <c r="AM82" i="14"/>
  <c r="AI82" i="14"/>
  <c r="AG82" i="14"/>
  <c r="AF82" i="14"/>
  <c r="AD82" i="14"/>
  <c r="AA82" i="14"/>
  <c r="AE82" i="14" s="1"/>
  <c r="Z82" i="14"/>
  <c r="V82" i="14"/>
  <c r="B82" i="14"/>
  <c r="BP81" i="14"/>
  <c r="BN81" i="14"/>
  <c r="BL81" i="14"/>
  <c r="BH81" i="14"/>
  <c r="BG81" i="14"/>
  <c r="BF81" i="14"/>
  <c r="BA81" i="14"/>
  <c r="AZ81" i="14"/>
  <c r="BO81" i="14" s="1"/>
  <c r="AY81" i="14"/>
  <c r="AX81" i="14"/>
  <c r="AW81" i="14"/>
  <c r="AR81" i="14"/>
  <c r="AQ81" i="14"/>
  <c r="AV81" i="14" s="1"/>
  <c r="AP81" i="14"/>
  <c r="AO81" i="14"/>
  <c r="AN81" i="14"/>
  <c r="AM81" i="14"/>
  <c r="AI81" i="14"/>
  <c r="AH81" i="14"/>
  <c r="BK81" i="14" s="1"/>
  <c r="AG81" i="14"/>
  <c r="AF81" i="14"/>
  <c r="AA81" i="14"/>
  <c r="Y81" i="14" s="1"/>
  <c r="Z81" i="14"/>
  <c r="V81" i="14"/>
  <c r="B81" i="14"/>
  <c r="BP80" i="14"/>
  <c r="BO80" i="14"/>
  <c r="BN80" i="14"/>
  <c r="BM80" i="14"/>
  <c r="BL80" i="14"/>
  <c r="BK80" i="14"/>
  <c r="BJ80" i="14"/>
  <c r="BI80" i="14"/>
  <c r="BH80" i="14"/>
  <c r="BG80" i="14"/>
  <c r="BF80" i="14"/>
  <c r="BE80" i="14"/>
  <c r="BA80" i="14"/>
  <c r="AY80" i="14"/>
  <c r="AX80" i="14"/>
  <c r="AW80" i="14"/>
  <c r="AV80" i="14"/>
  <c r="AR80" i="14"/>
  <c r="AP80" i="14"/>
  <c r="AO80" i="14"/>
  <c r="AN80" i="14"/>
  <c r="AM80" i="14"/>
  <c r="AI80" i="14"/>
  <c r="AG80" i="14"/>
  <c r="AF80" i="14"/>
  <c r="AE80" i="14"/>
  <c r="AD80" i="14"/>
  <c r="Z80" i="14"/>
  <c r="V80" i="14"/>
  <c r="B80" i="14"/>
  <c r="BP79" i="14"/>
  <c r="BN79" i="14"/>
  <c r="BL79" i="14"/>
  <c r="BI79" i="14"/>
  <c r="BH79" i="14"/>
  <c r="BG79" i="14"/>
  <c r="BF79" i="14"/>
  <c r="BA79" i="14"/>
  <c r="AZ79" i="14"/>
  <c r="BO79" i="14" s="1"/>
  <c r="AY79" i="14"/>
  <c r="AX79" i="14"/>
  <c r="AW79" i="14"/>
  <c r="AR79" i="14"/>
  <c r="AQ79" i="14"/>
  <c r="AV79" i="14" s="1"/>
  <c r="AP79" i="14"/>
  <c r="AO79" i="14"/>
  <c r="AN79" i="14"/>
  <c r="AI79" i="14"/>
  <c r="AH79" i="14"/>
  <c r="BK79" i="14" s="1"/>
  <c r="AG79" i="14"/>
  <c r="AF79" i="14"/>
  <c r="AD79" i="14"/>
  <c r="AA79" i="14"/>
  <c r="BJ79" i="14" s="1"/>
  <c r="Z79" i="14"/>
  <c r="V79" i="14"/>
  <c r="B79" i="14"/>
  <c r="BP78" i="14"/>
  <c r="BO78" i="14"/>
  <c r="BN78" i="14"/>
  <c r="BL78" i="14"/>
  <c r="BJ78" i="14"/>
  <c r="BH78" i="14"/>
  <c r="BG78" i="14"/>
  <c r="BF78" i="14"/>
  <c r="BE78" i="14"/>
  <c r="BA78" i="14"/>
  <c r="AZ78" i="14"/>
  <c r="AY78" i="14"/>
  <c r="AX78" i="14"/>
  <c r="AW78" i="14"/>
  <c r="AR78" i="14"/>
  <c r="AQ78" i="14"/>
  <c r="BM78" i="14" s="1"/>
  <c r="AP78" i="14"/>
  <c r="AO78" i="14"/>
  <c r="AN78" i="14"/>
  <c r="AI78" i="14"/>
  <c r="AH78" i="14"/>
  <c r="BK78" i="14" s="1"/>
  <c r="AG78" i="14"/>
  <c r="AF78" i="14"/>
  <c r="AE78" i="14"/>
  <c r="AD78" i="14"/>
  <c r="Z78" i="14"/>
  <c r="Y78" i="14"/>
  <c r="BI78" i="14" s="1"/>
  <c r="V78" i="14"/>
  <c r="K78" i="14"/>
  <c r="B78" i="14"/>
  <c r="BP77" i="14"/>
  <c r="BO77" i="14"/>
  <c r="BN77" i="14"/>
  <c r="BM77" i="14"/>
  <c r="BL77" i="14"/>
  <c r="BK77" i="14"/>
  <c r="BJ77" i="14"/>
  <c r="BI77" i="14"/>
  <c r="BH77" i="14"/>
  <c r="BG77" i="14"/>
  <c r="BF77" i="14"/>
  <c r="BE77" i="14"/>
  <c r="AY77" i="14"/>
  <c r="AX77" i="14"/>
  <c r="AW77" i="14"/>
  <c r="AV77" i="14"/>
  <c r="AP77" i="14"/>
  <c r="AO77" i="14"/>
  <c r="AN77" i="14"/>
  <c r="AM77" i="14"/>
  <c r="AI77" i="14"/>
  <c r="AG77" i="14"/>
  <c r="AF77" i="14"/>
  <c r="AE77" i="14"/>
  <c r="AD77" i="14"/>
  <c r="Z77" i="14"/>
  <c r="V77" i="14"/>
  <c r="B77" i="14"/>
  <c r="BP76" i="14"/>
  <c r="BO76" i="14"/>
  <c r="BN76" i="14"/>
  <c r="BM76" i="14"/>
  <c r="BL76" i="14"/>
  <c r="BK76" i="14"/>
  <c r="BJ76" i="14"/>
  <c r="BI76" i="14"/>
  <c r="BH76" i="14"/>
  <c r="BG76" i="14"/>
  <c r="BF76" i="14"/>
  <c r="BE76" i="14"/>
  <c r="BA76" i="14"/>
  <c r="AY76" i="14"/>
  <c r="AX76" i="14"/>
  <c r="AW76" i="14"/>
  <c r="AV76" i="14"/>
  <c r="AR76" i="14"/>
  <c r="AP76" i="14"/>
  <c r="AO76" i="14"/>
  <c r="AN76" i="14"/>
  <c r="AM76" i="14"/>
  <c r="AI76" i="14"/>
  <c r="AG76" i="14"/>
  <c r="AF76" i="14"/>
  <c r="AE76" i="14"/>
  <c r="AD76" i="14"/>
  <c r="Z76" i="14"/>
  <c r="V76" i="14"/>
  <c r="BA77" i="14" s="1"/>
  <c r="B76" i="14"/>
  <c r="BP75" i="14"/>
  <c r="BO75" i="14"/>
  <c r="BN75" i="14"/>
  <c r="BM75" i="14"/>
  <c r="BL75" i="14"/>
  <c r="BK75" i="14"/>
  <c r="BJ75" i="14"/>
  <c r="BI75" i="14"/>
  <c r="BH75" i="14"/>
  <c r="BG75" i="14"/>
  <c r="BF75" i="14"/>
  <c r="BE75" i="14"/>
  <c r="BA75" i="14"/>
  <c r="AY75" i="14"/>
  <c r="AX75" i="14"/>
  <c r="AW75" i="14"/>
  <c r="AV75" i="14"/>
  <c r="AR75" i="14"/>
  <c r="AP75" i="14"/>
  <c r="AO75" i="14"/>
  <c r="AN75" i="14"/>
  <c r="AM75" i="14"/>
  <c r="AI75" i="14"/>
  <c r="AG75" i="14"/>
  <c r="AF75" i="14"/>
  <c r="AE75" i="14"/>
  <c r="AD75" i="14"/>
  <c r="Z75" i="14"/>
  <c r="V75" i="14"/>
  <c r="B75" i="14"/>
  <c r="BP74" i="14"/>
  <c r="BO74" i="14"/>
  <c r="BN74" i="14"/>
  <c r="BM74" i="14"/>
  <c r="BL74" i="14"/>
  <c r="BK74" i="14"/>
  <c r="BJ74" i="14"/>
  <c r="BI74" i="14"/>
  <c r="BH74" i="14"/>
  <c r="BG74" i="14"/>
  <c r="BF74" i="14"/>
  <c r="BE74" i="14"/>
  <c r="BA74" i="14"/>
  <c r="AY74" i="14"/>
  <c r="AX74" i="14"/>
  <c r="AW74" i="14"/>
  <c r="AV74" i="14"/>
  <c r="AR74" i="14"/>
  <c r="AP74" i="14"/>
  <c r="AO74" i="14"/>
  <c r="AN74" i="14"/>
  <c r="AM74" i="14"/>
  <c r="AI74" i="14"/>
  <c r="AG74" i="14"/>
  <c r="AF74" i="14"/>
  <c r="AE74" i="14"/>
  <c r="AD74" i="14"/>
  <c r="Z74" i="14"/>
  <c r="V74" i="14"/>
  <c r="B74" i="14"/>
  <c r="BP73" i="14"/>
  <c r="BO73" i="14"/>
  <c r="BN73" i="14"/>
  <c r="BM73" i="14"/>
  <c r="BL73" i="14"/>
  <c r="BK73" i="14"/>
  <c r="BJ73" i="14"/>
  <c r="BI73" i="14"/>
  <c r="BH73" i="14"/>
  <c r="BG73" i="14"/>
  <c r="BF73" i="14"/>
  <c r="BE73" i="14"/>
  <c r="BA73" i="14"/>
  <c r="AY73" i="14"/>
  <c r="AX73" i="14"/>
  <c r="AW73" i="14"/>
  <c r="AV73" i="14"/>
  <c r="AR73" i="14"/>
  <c r="AP73" i="14"/>
  <c r="AO73" i="14"/>
  <c r="AN73" i="14"/>
  <c r="AM73" i="14"/>
  <c r="AI73" i="14"/>
  <c r="AG73" i="14"/>
  <c r="AF73" i="14"/>
  <c r="AE73" i="14"/>
  <c r="AD73" i="14"/>
  <c r="Z73" i="14"/>
  <c r="V73" i="14"/>
  <c r="B73" i="14"/>
  <c r="BP72" i="14"/>
  <c r="BO72" i="14"/>
  <c r="BN72" i="14"/>
  <c r="BM72" i="14"/>
  <c r="BL72" i="14"/>
  <c r="BK72" i="14"/>
  <c r="BI72" i="14"/>
  <c r="BH72" i="14"/>
  <c r="BG72" i="14"/>
  <c r="BF72" i="14"/>
  <c r="BE72" i="14"/>
  <c r="BA72" i="14"/>
  <c r="AX72" i="14"/>
  <c r="AW72" i="14"/>
  <c r="AV72" i="14"/>
  <c r="AR72" i="14"/>
  <c r="AO72" i="14"/>
  <c r="AN72" i="14"/>
  <c r="AM72" i="14"/>
  <c r="AI72" i="14"/>
  <c r="AG72" i="14"/>
  <c r="AF72" i="14"/>
  <c r="AD72" i="14"/>
  <c r="AA72" i="14"/>
  <c r="BJ72" i="14" s="1"/>
  <c r="Z72" i="14"/>
  <c r="W72" i="14"/>
  <c r="AY72" i="14" s="1"/>
  <c r="V72" i="14"/>
  <c r="K72" i="14"/>
  <c r="B72" i="14"/>
  <c r="BP71" i="14"/>
  <c r="BO71" i="14"/>
  <c r="BN71" i="14"/>
  <c r="BM71" i="14"/>
  <c r="BL71" i="14"/>
  <c r="BK71" i="14"/>
  <c r="BI71" i="14"/>
  <c r="BH71" i="14"/>
  <c r="BG71" i="14"/>
  <c r="BF71" i="14"/>
  <c r="BE71" i="14"/>
  <c r="BA71" i="14"/>
  <c r="AX71" i="14"/>
  <c r="AW71" i="14"/>
  <c r="AV71" i="14"/>
  <c r="AR71" i="14"/>
  <c r="AP71" i="14"/>
  <c r="AO71" i="14"/>
  <c r="AN71" i="14"/>
  <c r="AM71" i="14"/>
  <c r="AI71" i="14"/>
  <c r="AF71" i="14"/>
  <c r="AD71" i="14"/>
  <c r="Z71" i="14"/>
  <c r="W71" i="14"/>
  <c r="AA71" i="14" s="1"/>
  <c r="V71" i="14"/>
  <c r="B71" i="14"/>
  <c r="BP70" i="14"/>
  <c r="BO70" i="14"/>
  <c r="BN70" i="14"/>
  <c r="BM70" i="14"/>
  <c r="BL70" i="14"/>
  <c r="BK70" i="14"/>
  <c r="BJ70" i="14"/>
  <c r="BI70" i="14"/>
  <c r="BH70" i="14"/>
  <c r="BG70" i="14"/>
  <c r="BF70" i="14"/>
  <c r="BE70" i="14"/>
  <c r="BA70" i="14"/>
  <c r="AY70" i="14"/>
  <c r="AX70" i="14"/>
  <c r="AW70" i="14"/>
  <c r="AV70" i="14"/>
  <c r="AR70" i="14"/>
  <c r="AP70" i="14"/>
  <c r="AO70" i="14"/>
  <c r="AN70" i="14"/>
  <c r="AM70" i="14"/>
  <c r="AI70" i="14"/>
  <c r="AG70" i="14"/>
  <c r="AF70" i="14"/>
  <c r="AE70" i="14"/>
  <c r="AD70" i="14"/>
  <c r="Z70" i="14"/>
  <c r="V70" i="14"/>
  <c r="B70" i="14"/>
  <c r="BP69" i="14"/>
  <c r="BO69" i="14"/>
  <c r="BN69" i="14"/>
  <c r="BM69" i="14"/>
  <c r="BL69" i="14"/>
  <c r="BK69" i="14"/>
  <c r="BJ69" i="14"/>
  <c r="BI69" i="14"/>
  <c r="BH69" i="14"/>
  <c r="BG69" i="14"/>
  <c r="BF69" i="14"/>
  <c r="BE69" i="14"/>
  <c r="BA69" i="14"/>
  <c r="AY69" i="14"/>
  <c r="AX69" i="14"/>
  <c r="AW69" i="14"/>
  <c r="AV69" i="14"/>
  <c r="AR69" i="14"/>
  <c r="AP69" i="14"/>
  <c r="AO69" i="14"/>
  <c r="AN69" i="14"/>
  <c r="AM69" i="14"/>
  <c r="AI69" i="14"/>
  <c r="AG69" i="14"/>
  <c r="AF69" i="14"/>
  <c r="AE69" i="14"/>
  <c r="AD69" i="14"/>
  <c r="Z69" i="14"/>
  <c r="V69" i="14"/>
  <c r="B69" i="14"/>
  <c r="BP68" i="14"/>
  <c r="BO68" i="14"/>
  <c r="BN68" i="14"/>
  <c r="BM68" i="14"/>
  <c r="BL68" i="14"/>
  <c r="BK68" i="14"/>
  <c r="BJ68" i="14"/>
  <c r="BI68" i="14"/>
  <c r="BG68" i="14"/>
  <c r="BF68" i="14"/>
  <c r="BE68" i="14"/>
  <c r="BA68" i="14"/>
  <c r="AX68" i="14"/>
  <c r="AW68" i="14"/>
  <c r="AV68" i="14"/>
  <c r="AR68" i="14"/>
  <c r="AO68" i="14"/>
  <c r="AN68" i="14"/>
  <c r="AM68" i="14"/>
  <c r="AI68" i="14"/>
  <c r="AF68" i="14"/>
  <c r="AE68" i="14"/>
  <c r="AD68" i="14"/>
  <c r="Z68" i="14"/>
  <c r="W68" i="14"/>
  <c r="AG68" i="14" s="1"/>
  <c r="V68" i="14"/>
  <c r="B68" i="14"/>
  <c r="BP67" i="14"/>
  <c r="BO67" i="14"/>
  <c r="BN67" i="14"/>
  <c r="BM67" i="14"/>
  <c r="BL67" i="14"/>
  <c r="BK67" i="14"/>
  <c r="BI67" i="14"/>
  <c r="BG67" i="14"/>
  <c r="BF67" i="14"/>
  <c r="BE67" i="14"/>
  <c r="BA67" i="14"/>
  <c r="AX67" i="14"/>
  <c r="AW67" i="14"/>
  <c r="AV67" i="14"/>
  <c r="AR67" i="14"/>
  <c r="AO67" i="14"/>
  <c r="AN67" i="14"/>
  <c r="AM67" i="14"/>
  <c r="AI67" i="14"/>
  <c r="AF67" i="14"/>
  <c r="AD67" i="14"/>
  <c r="Z67" i="14"/>
  <c r="W67" i="14"/>
  <c r="BH67" i="14" s="1"/>
  <c r="V67" i="14"/>
  <c r="B67" i="14"/>
  <c r="BP66" i="14"/>
  <c r="BO66" i="14"/>
  <c r="BN66" i="14"/>
  <c r="BM66" i="14"/>
  <c r="BL66" i="14"/>
  <c r="BK66" i="14"/>
  <c r="BI66" i="14"/>
  <c r="BG66" i="14"/>
  <c r="BF66" i="14"/>
  <c r="BE66" i="14"/>
  <c r="BA66" i="14"/>
  <c r="AX66" i="14"/>
  <c r="AW66" i="14"/>
  <c r="AV66" i="14"/>
  <c r="AR66" i="14"/>
  <c r="AO66" i="14"/>
  <c r="AN66" i="14"/>
  <c r="AM66" i="14"/>
  <c r="AI66" i="14"/>
  <c r="AF66" i="14"/>
  <c r="AD66" i="14"/>
  <c r="Z66" i="14"/>
  <c r="V66" i="14"/>
  <c r="K66" i="14"/>
  <c r="W66" i="14" s="1"/>
  <c r="B66" i="14"/>
  <c r="BP65" i="14"/>
  <c r="BO65" i="14"/>
  <c r="BN65" i="14"/>
  <c r="BM65" i="14"/>
  <c r="BL65" i="14"/>
  <c r="BK65" i="14"/>
  <c r="BJ65" i="14"/>
  <c r="BI65" i="14"/>
  <c r="BH65" i="14"/>
  <c r="BG65" i="14"/>
  <c r="BF65" i="14"/>
  <c r="BE65" i="14"/>
  <c r="BA65" i="14"/>
  <c r="AY65" i="14"/>
  <c r="AX65" i="14"/>
  <c r="AW65" i="14"/>
  <c r="AV65" i="14"/>
  <c r="AR65" i="14"/>
  <c r="AP65" i="14"/>
  <c r="AO65" i="14"/>
  <c r="AN65" i="14"/>
  <c r="AM65" i="14"/>
  <c r="AI65" i="14"/>
  <c r="AG65" i="14"/>
  <c r="AF65" i="14"/>
  <c r="AE65" i="14"/>
  <c r="AD65" i="14"/>
  <c r="Z65" i="14"/>
  <c r="V65" i="14"/>
  <c r="B65" i="14"/>
  <c r="BP64" i="14"/>
  <c r="BO64" i="14"/>
  <c r="BN64" i="14"/>
  <c r="BM64" i="14"/>
  <c r="BL64" i="14"/>
  <c r="BK64" i="14"/>
  <c r="BJ64" i="14"/>
  <c r="BI64" i="14"/>
  <c r="BH64" i="14"/>
  <c r="BG64" i="14"/>
  <c r="BF64" i="14"/>
  <c r="BE64" i="14"/>
  <c r="BA64" i="14"/>
  <c r="AY64" i="14"/>
  <c r="AX64" i="14"/>
  <c r="AW64" i="14"/>
  <c r="AV64" i="14"/>
  <c r="AR64" i="14"/>
  <c r="AP64" i="14"/>
  <c r="AO64" i="14"/>
  <c r="AN64" i="14"/>
  <c r="AM64" i="14"/>
  <c r="AI64" i="14"/>
  <c r="AG64" i="14"/>
  <c r="AF64" i="14"/>
  <c r="AE64" i="14"/>
  <c r="AD64" i="14"/>
  <c r="Z64" i="14"/>
  <c r="V64" i="14"/>
  <c r="B64" i="14"/>
  <c r="BP63" i="14"/>
  <c r="BO63" i="14"/>
  <c r="BN63" i="14"/>
  <c r="BM63" i="14"/>
  <c r="BL63" i="14"/>
  <c r="BK63" i="14"/>
  <c r="BJ63" i="14"/>
  <c r="BI63" i="14"/>
  <c r="BH63" i="14"/>
  <c r="BG63" i="14"/>
  <c r="BF63" i="14"/>
  <c r="BE63" i="14"/>
  <c r="BA63" i="14"/>
  <c r="AY63" i="14"/>
  <c r="AX63" i="14"/>
  <c r="AW63" i="14"/>
  <c r="AV63" i="14"/>
  <c r="AR63" i="14"/>
  <c r="AP63" i="14"/>
  <c r="AO63" i="14"/>
  <c r="AN63" i="14"/>
  <c r="AM63" i="14"/>
  <c r="AI63" i="14"/>
  <c r="AG63" i="14"/>
  <c r="AF63" i="14"/>
  <c r="AE63" i="14"/>
  <c r="AD63" i="14"/>
  <c r="Z63" i="14"/>
  <c r="V63" i="14"/>
  <c r="B63" i="14"/>
  <c r="BP62" i="14"/>
  <c r="BO62" i="14"/>
  <c r="BN62" i="14"/>
  <c r="BM62" i="14"/>
  <c r="BL62" i="14"/>
  <c r="BK62" i="14"/>
  <c r="BJ62" i="14"/>
  <c r="BI62" i="14"/>
  <c r="BG62" i="14"/>
  <c r="BF62" i="14"/>
  <c r="BE62" i="14"/>
  <c r="BA62" i="14"/>
  <c r="AX62" i="14"/>
  <c r="AW62" i="14"/>
  <c r="AV62" i="14"/>
  <c r="AR62" i="14"/>
  <c r="AO62" i="14"/>
  <c r="AN62" i="14"/>
  <c r="AM62" i="14"/>
  <c r="AI62" i="14"/>
  <c r="AF62" i="14"/>
  <c r="AE62" i="14"/>
  <c r="AD62" i="14"/>
  <c r="Z62" i="14"/>
  <c r="W62" i="14"/>
  <c r="AY62" i="14" s="1"/>
  <c r="V62" i="14"/>
  <c r="B62" i="14"/>
  <c r="BP61" i="14"/>
  <c r="BO61" i="14"/>
  <c r="BN61" i="14"/>
  <c r="BM61" i="14"/>
  <c r="BL61" i="14"/>
  <c r="BK61" i="14"/>
  <c r="BJ61" i="14"/>
  <c r="BI61" i="14"/>
  <c r="BH61" i="14"/>
  <c r="BG61" i="14"/>
  <c r="BF61" i="14"/>
  <c r="BE61" i="14"/>
  <c r="BA61" i="14"/>
  <c r="AY61" i="14"/>
  <c r="AX61" i="14"/>
  <c r="AW61" i="14"/>
  <c r="AV61" i="14"/>
  <c r="AR61" i="14"/>
  <c r="AP61" i="14"/>
  <c r="AO61" i="14"/>
  <c r="AN61" i="14"/>
  <c r="AM61" i="14"/>
  <c r="AI61" i="14"/>
  <c r="AG61" i="14"/>
  <c r="AF61" i="14"/>
  <c r="AE61" i="14"/>
  <c r="AD61" i="14"/>
  <c r="Z61" i="14"/>
  <c r="V61" i="14"/>
  <c r="B61" i="14"/>
  <c r="BP60" i="14"/>
  <c r="BO60" i="14"/>
  <c r="BN60" i="14"/>
  <c r="BM60" i="14"/>
  <c r="BL60" i="14"/>
  <c r="BK60" i="14"/>
  <c r="BJ60" i="14"/>
  <c r="BI60" i="14"/>
  <c r="BH60" i="14"/>
  <c r="BG60" i="14"/>
  <c r="BF60" i="14"/>
  <c r="BE60" i="14"/>
  <c r="BA60" i="14"/>
  <c r="AY60" i="14"/>
  <c r="AX60" i="14"/>
  <c r="AW60" i="14"/>
  <c r="AV60" i="14"/>
  <c r="AR60" i="14"/>
  <c r="AP60" i="14"/>
  <c r="AO60" i="14"/>
  <c r="AN60" i="14"/>
  <c r="AM60" i="14"/>
  <c r="AI60" i="14"/>
  <c r="AG60" i="14"/>
  <c r="AF60" i="14"/>
  <c r="AE60" i="14"/>
  <c r="AD60" i="14"/>
  <c r="Z60" i="14"/>
  <c r="V60" i="14"/>
  <c r="B60" i="14"/>
  <c r="BP59" i="14"/>
  <c r="BO59" i="14"/>
  <c r="BN59" i="14"/>
  <c r="BM59" i="14"/>
  <c r="BL59" i="14"/>
  <c r="BK59" i="14"/>
  <c r="BJ59" i="14"/>
  <c r="BI59" i="14"/>
  <c r="BH59" i="14"/>
  <c r="BG59" i="14"/>
  <c r="BF59" i="14"/>
  <c r="BE59" i="14"/>
  <c r="BA59" i="14"/>
  <c r="AY59" i="14"/>
  <c r="AX59" i="14"/>
  <c r="AW59" i="14"/>
  <c r="AV59" i="14"/>
  <c r="AR59" i="14"/>
  <c r="AP59" i="14"/>
  <c r="AO59" i="14"/>
  <c r="AN59" i="14"/>
  <c r="AM59" i="14"/>
  <c r="AI59" i="14"/>
  <c r="AG59" i="14"/>
  <c r="AF59" i="14"/>
  <c r="AE59" i="14"/>
  <c r="AD59" i="14"/>
  <c r="Z59" i="14"/>
  <c r="V59" i="14"/>
  <c r="B59" i="14"/>
  <c r="BP58" i="14"/>
  <c r="BO58" i="14"/>
  <c r="BN58" i="14"/>
  <c r="BM58" i="14"/>
  <c r="BL58" i="14"/>
  <c r="BK58" i="14"/>
  <c r="BJ58" i="14"/>
  <c r="BI58" i="14"/>
  <c r="BH58" i="14"/>
  <c r="BG58" i="14"/>
  <c r="BF58" i="14"/>
  <c r="BE58" i="14"/>
  <c r="BA58" i="14"/>
  <c r="AY58" i="14"/>
  <c r="AX58" i="14"/>
  <c r="AW58" i="14"/>
  <c r="AV58" i="14"/>
  <c r="AR58" i="14"/>
  <c r="AP58" i="14"/>
  <c r="AO58" i="14"/>
  <c r="AN58" i="14"/>
  <c r="AM58" i="14"/>
  <c r="AI58" i="14"/>
  <c r="AG58" i="14"/>
  <c r="AF58" i="14"/>
  <c r="AE58" i="14"/>
  <c r="AD58" i="14"/>
  <c r="Z58" i="14"/>
  <c r="V58" i="14"/>
  <c r="B58" i="14"/>
  <c r="BP57" i="14"/>
  <c r="BO57" i="14"/>
  <c r="BN57" i="14"/>
  <c r="BM57" i="14"/>
  <c r="BL57" i="14"/>
  <c r="BK57" i="14"/>
  <c r="BJ57" i="14"/>
  <c r="BI57" i="14"/>
  <c r="BH57" i="14"/>
  <c r="BF57" i="14"/>
  <c r="BE57" i="14"/>
  <c r="BA57" i="14"/>
  <c r="AY57" i="14"/>
  <c r="AW57" i="14"/>
  <c r="AV57" i="14"/>
  <c r="AR57" i="14"/>
  <c r="AP57" i="14"/>
  <c r="AN57" i="14"/>
  <c r="AM57" i="14"/>
  <c r="AI57" i="14"/>
  <c r="AG57" i="14"/>
  <c r="AE57" i="14"/>
  <c r="AD57" i="14"/>
  <c r="Z57" i="14"/>
  <c r="V57" i="14"/>
  <c r="U57" i="14"/>
  <c r="AX57" i="14" s="1"/>
  <c r="B57" i="14"/>
  <c r="BP56" i="14"/>
  <c r="BO56" i="14"/>
  <c r="BN56" i="14"/>
  <c r="BM56" i="14"/>
  <c r="BL56" i="14"/>
  <c r="BK56" i="14"/>
  <c r="BJ56" i="14"/>
  <c r="BI56" i="14"/>
  <c r="BH56" i="14"/>
  <c r="BF56" i="14"/>
  <c r="BE56" i="14"/>
  <c r="BA56" i="14"/>
  <c r="AY56" i="14"/>
  <c r="AW56" i="14"/>
  <c r="AV56" i="14"/>
  <c r="AR56" i="14"/>
  <c r="AP56" i="14"/>
  <c r="AN56" i="14"/>
  <c r="AM56" i="14"/>
  <c r="AI56" i="14"/>
  <c r="AG56" i="14"/>
  <c r="AE56" i="14"/>
  <c r="AD56" i="14"/>
  <c r="Z56" i="14"/>
  <c r="V56" i="14"/>
  <c r="U56" i="14"/>
  <c r="BG56" i="14" s="1"/>
  <c r="B56" i="14"/>
  <c r="BP55" i="14"/>
  <c r="BO55" i="14"/>
  <c r="BN55" i="14"/>
  <c r="BM55" i="14"/>
  <c r="BL55" i="14"/>
  <c r="BK55" i="14"/>
  <c r="BJ55" i="14"/>
  <c r="BI55" i="14"/>
  <c r="BH55" i="14"/>
  <c r="BG55" i="14"/>
  <c r="BF55" i="14"/>
  <c r="BE55" i="14"/>
  <c r="BA55" i="14"/>
  <c r="AY55" i="14"/>
  <c r="AX55" i="14"/>
  <c r="AW55" i="14"/>
  <c r="AV55" i="14"/>
  <c r="AR55" i="14"/>
  <c r="AP55" i="14"/>
  <c r="AO55" i="14"/>
  <c r="AN55" i="14"/>
  <c r="AM55" i="14"/>
  <c r="AI55" i="14"/>
  <c r="AG55" i="14"/>
  <c r="AF55" i="14"/>
  <c r="AE55" i="14"/>
  <c r="AD55" i="14"/>
  <c r="Z55" i="14"/>
  <c r="V55" i="14"/>
  <c r="B55" i="14"/>
  <c r="BP54" i="14"/>
  <c r="BO54" i="14"/>
  <c r="BN54" i="14"/>
  <c r="BM54" i="14"/>
  <c r="BL54" i="14"/>
  <c r="BK54" i="14"/>
  <c r="BJ54" i="14"/>
  <c r="BI54" i="14"/>
  <c r="BH54" i="14"/>
  <c r="BG54" i="14"/>
  <c r="BF54" i="14"/>
  <c r="BE54" i="14"/>
  <c r="BA54" i="14"/>
  <c r="AY54" i="14"/>
  <c r="AX54" i="14"/>
  <c r="AW54" i="14"/>
  <c r="AV54" i="14"/>
  <c r="AR54" i="14"/>
  <c r="AP54" i="14"/>
  <c r="AO54" i="14"/>
  <c r="AN54" i="14"/>
  <c r="AM54" i="14"/>
  <c r="AI54" i="14"/>
  <c r="AG54" i="14"/>
  <c r="AF54" i="14"/>
  <c r="AE54" i="14"/>
  <c r="AD54" i="14"/>
  <c r="Z54" i="14"/>
  <c r="V54" i="14"/>
  <c r="B54" i="14"/>
  <c r="BP53" i="14"/>
  <c r="BO53" i="14"/>
  <c r="BN53" i="14"/>
  <c r="BM53" i="14"/>
  <c r="BL53" i="14"/>
  <c r="BK53" i="14"/>
  <c r="BJ53" i="14"/>
  <c r="BI53" i="14"/>
  <c r="BG53" i="14"/>
  <c r="BF53" i="14"/>
  <c r="BE53" i="14"/>
  <c r="BA53" i="14"/>
  <c r="AX53" i="14"/>
  <c r="AW53" i="14"/>
  <c r="AV53" i="14"/>
  <c r="AR53" i="14"/>
  <c r="AO53" i="14"/>
  <c r="AN53" i="14"/>
  <c r="AM53" i="14"/>
  <c r="AI53" i="14"/>
  <c r="AF53" i="14"/>
  <c r="AE53" i="14"/>
  <c r="AD53" i="14"/>
  <c r="Z53" i="14"/>
  <c r="W53" i="14"/>
  <c r="AY53" i="14" s="1"/>
  <c r="V53" i="14"/>
  <c r="B53" i="14"/>
  <c r="BP52" i="14"/>
  <c r="BO52" i="14"/>
  <c r="BN52" i="14"/>
  <c r="BM52" i="14"/>
  <c r="BL52" i="14"/>
  <c r="BK52" i="14"/>
  <c r="BJ52" i="14"/>
  <c r="BI52" i="14"/>
  <c r="BG52" i="14"/>
  <c r="BF52" i="14"/>
  <c r="BE52" i="14"/>
  <c r="BA52" i="14"/>
  <c r="AX52" i="14"/>
  <c r="AW52" i="14"/>
  <c r="AV52" i="14"/>
  <c r="AR52" i="14"/>
  <c r="AO52" i="14"/>
  <c r="AN52" i="14"/>
  <c r="AM52" i="14"/>
  <c r="AI52" i="14"/>
  <c r="AF52" i="14"/>
  <c r="AE52" i="14"/>
  <c r="AD52" i="14"/>
  <c r="Z52" i="14"/>
  <c r="W52" i="14"/>
  <c r="AY52" i="14" s="1"/>
  <c r="V52" i="14"/>
  <c r="B52" i="14"/>
  <c r="BP51" i="14"/>
  <c r="BO51" i="14"/>
  <c r="BN51" i="14"/>
  <c r="BM51" i="14"/>
  <c r="BL51" i="14"/>
  <c r="BK51" i="14"/>
  <c r="BJ51" i="14"/>
  <c r="BI51" i="14"/>
  <c r="BH51" i="14"/>
  <c r="BG51" i="14"/>
  <c r="BF51" i="14"/>
  <c r="BE51" i="14"/>
  <c r="BA51" i="14"/>
  <c r="AY51" i="14"/>
  <c r="AX51" i="14"/>
  <c r="AW51" i="14"/>
  <c r="AV51" i="14"/>
  <c r="AR51" i="14"/>
  <c r="AP51" i="14"/>
  <c r="AO51" i="14"/>
  <c r="AN51" i="14"/>
  <c r="AM51" i="14"/>
  <c r="AI51" i="14"/>
  <c r="AG51" i="14"/>
  <c r="AF51" i="14"/>
  <c r="AE51" i="14"/>
  <c r="AD51" i="14"/>
  <c r="Z51" i="14"/>
  <c r="V51" i="14"/>
  <c r="B51" i="14"/>
  <c r="BP50" i="14"/>
  <c r="BO50" i="14"/>
  <c r="BN50" i="14"/>
  <c r="BM50" i="14"/>
  <c r="BL50" i="14"/>
  <c r="BK50" i="14"/>
  <c r="BJ50" i="14"/>
  <c r="BI50" i="14"/>
  <c r="BH50" i="14"/>
  <c r="BG50" i="14"/>
  <c r="BF50" i="14"/>
  <c r="BE50" i="14"/>
  <c r="BA50" i="14"/>
  <c r="AY50" i="14"/>
  <c r="AW50" i="14"/>
  <c r="AV50" i="14"/>
  <c r="AR50" i="14"/>
  <c r="AP50" i="14"/>
  <c r="AN50" i="14"/>
  <c r="AM50" i="14"/>
  <c r="AI50" i="14"/>
  <c r="AG50" i="14"/>
  <c r="AE50" i="14"/>
  <c r="AD50" i="14"/>
  <c r="Z50" i="14"/>
  <c r="V50" i="14"/>
  <c r="U50" i="14"/>
  <c r="AO50" i="14" s="1"/>
  <c r="B50" i="14"/>
  <c r="BP49" i="14"/>
  <c r="BO49" i="14"/>
  <c r="BN49" i="14"/>
  <c r="BM49" i="14"/>
  <c r="BL49" i="14"/>
  <c r="BK49" i="14"/>
  <c r="BJ49" i="14"/>
  <c r="BI49" i="14"/>
  <c r="BH49" i="14"/>
  <c r="BF49" i="14"/>
  <c r="BE49" i="14"/>
  <c r="BA49" i="14"/>
  <c r="AY49" i="14"/>
  <c r="AW49" i="14"/>
  <c r="AV49" i="14"/>
  <c r="AR49" i="14"/>
  <c r="AP49" i="14"/>
  <c r="AN49" i="14"/>
  <c r="AM49" i="14"/>
  <c r="AI49" i="14"/>
  <c r="AG49" i="14"/>
  <c r="AE49" i="14"/>
  <c r="AD49" i="14"/>
  <c r="Z49" i="14"/>
  <c r="V49" i="14"/>
  <c r="U49" i="14"/>
  <c r="BG49" i="14" s="1"/>
  <c r="B49" i="14"/>
  <c r="BP48" i="14"/>
  <c r="BO48" i="14"/>
  <c r="BN48" i="14"/>
  <c r="BM48" i="14"/>
  <c r="BL48" i="14"/>
  <c r="BK48" i="14"/>
  <c r="BJ48" i="14"/>
  <c r="BI48" i="14"/>
  <c r="BH48" i="14"/>
  <c r="BG48" i="14"/>
  <c r="BF48" i="14"/>
  <c r="BE48" i="14"/>
  <c r="BA48" i="14"/>
  <c r="AY48" i="14"/>
  <c r="AX48" i="14"/>
  <c r="AW48" i="14"/>
  <c r="AV48" i="14"/>
  <c r="AR48" i="14"/>
  <c r="AP48" i="14"/>
  <c r="AO48" i="14"/>
  <c r="AN48" i="14"/>
  <c r="AM48" i="14"/>
  <c r="AI48" i="14"/>
  <c r="AG48" i="14"/>
  <c r="AF48" i="14"/>
  <c r="AE48" i="14"/>
  <c r="AD48" i="14"/>
  <c r="Z48" i="14"/>
  <c r="V48" i="14"/>
  <c r="U48" i="14"/>
  <c r="B48" i="14"/>
  <c r="BP47" i="14"/>
  <c r="BO47" i="14"/>
  <c r="BN47" i="14"/>
  <c r="BM47" i="14"/>
  <c r="BL47" i="14"/>
  <c r="BK47" i="14"/>
  <c r="BJ47" i="14"/>
  <c r="BI47" i="14"/>
  <c r="BG47" i="14"/>
  <c r="BF47" i="14"/>
  <c r="BE47" i="14"/>
  <c r="BA47" i="14"/>
  <c r="AW47" i="14"/>
  <c r="AV47" i="14"/>
  <c r="AR47" i="14"/>
  <c r="AN47" i="14"/>
  <c r="AM47" i="14"/>
  <c r="AI47" i="14"/>
  <c r="AE47" i="14"/>
  <c r="AD47" i="14"/>
  <c r="Z47" i="14"/>
  <c r="W47" i="14"/>
  <c r="AY47" i="14" s="1"/>
  <c r="V47" i="14"/>
  <c r="U47" i="14"/>
  <c r="AO47" i="14" s="1"/>
  <c r="B47" i="14"/>
  <c r="BP46" i="14"/>
  <c r="BO46" i="14"/>
  <c r="BN46" i="14"/>
  <c r="BM46" i="14"/>
  <c r="BL46" i="14"/>
  <c r="BK46" i="14"/>
  <c r="BJ46" i="14"/>
  <c r="BI46" i="14"/>
  <c r="BH46" i="14"/>
  <c r="BG46" i="14"/>
  <c r="BF46" i="14"/>
  <c r="BE46" i="14"/>
  <c r="BA46" i="14"/>
  <c r="AY46" i="14"/>
  <c r="AX46" i="14"/>
  <c r="AW46" i="14"/>
  <c r="AV46" i="14"/>
  <c r="AR46" i="14"/>
  <c r="AP46" i="14"/>
  <c r="AO46" i="14"/>
  <c r="AN46" i="14"/>
  <c r="AM46" i="14"/>
  <c r="AI46" i="14"/>
  <c r="AG46" i="14"/>
  <c r="AF46" i="14"/>
  <c r="AE46" i="14"/>
  <c r="AD46" i="14"/>
  <c r="Z46" i="14"/>
  <c r="V46" i="14"/>
  <c r="B46" i="14"/>
  <c r="BP45" i="14"/>
  <c r="BO45" i="14"/>
  <c r="BN45" i="14"/>
  <c r="BM45" i="14"/>
  <c r="BL45" i="14"/>
  <c r="BK45" i="14"/>
  <c r="BJ45" i="14"/>
  <c r="BI45" i="14"/>
  <c r="BH45" i="14"/>
  <c r="BG45" i="14"/>
  <c r="BF45" i="14"/>
  <c r="BE45" i="14"/>
  <c r="BA45" i="14"/>
  <c r="AY45" i="14"/>
  <c r="AX45" i="14"/>
  <c r="AW45" i="14"/>
  <c r="AV45" i="14"/>
  <c r="AR45" i="14"/>
  <c r="AP45" i="14"/>
  <c r="AO45" i="14"/>
  <c r="AN45" i="14"/>
  <c r="AM45" i="14"/>
  <c r="AI45" i="14"/>
  <c r="AG45" i="14"/>
  <c r="AF45" i="14"/>
  <c r="AE45" i="14"/>
  <c r="AD45" i="14"/>
  <c r="Z45" i="14"/>
  <c r="V45" i="14"/>
  <c r="B45" i="14"/>
  <c r="BP44" i="14"/>
  <c r="BO44" i="14"/>
  <c r="BN44" i="14"/>
  <c r="BM44" i="14"/>
  <c r="BL44" i="14"/>
  <c r="BK44" i="14"/>
  <c r="BJ44" i="14"/>
  <c r="BI44" i="14"/>
  <c r="BH44" i="14"/>
  <c r="BG44" i="14"/>
  <c r="BF44" i="14"/>
  <c r="BE44" i="14"/>
  <c r="BA44" i="14"/>
  <c r="AY44" i="14"/>
  <c r="AX44" i="14"/>
  <c r="AW44" i="14"/>
  <c r="AV44" i="14"/>
  <c r="AR44" i="14"/>
  <c r="AP44" i="14"/>
  <c r="AO44" i="14"/>
  <c r="AN44" i="14"/>
  <c r="AM44" i="14"/>
  <c r="AI44" i="14"/>
  <c r="AG44" i="14"/>
  <c r="AF44" i="14"/>
  <c r="AE44" i="14"/>
  <c r="AD44" i="14"/>
  <c r="Z44" i="14"/>
  <c r="V44" i="14"/>
  <c r="B44" i="14"/>
  <c r="BP43" i="14"/>
  <c r="BO43" i="14"/>
  <c r="BN43" i="14"/>
  <c r="BM43" i="14"/>
  <c r="BL43" i="14"/>
  <c r="BK43" i="14"/>
  <c r="BJ43" i="14"/>
  <c r="BI43" i="14"/>
  <c r="BH43" i="14"/>
  <c r="BG43" i="14"/>
  <c r="BF43" i="14"/>
  <c r="BE43" i="14"/>
  <c r="BA43" i="14"/>
  <c r="AY43" i="14"/>
  <c r="AX43" i="14"/>
  <c r="AW43" i="14"/>
  <c r="AV43" i="14"/>
  <c r="AR43" i="14"/>
  <c r="AP43" i="14"/>
  <c r="AO43" i="14"/>
  <c r="AN43" i="14"/>
  <c r="AM43" i="14"/>
  <c r="AI43" i="14"/>
  <c r="AG43" i="14"/>
  <c r="AF43" i="14"/>
  <c r="AE43" i="14"/>
  <c r="AD43" i="14"/>
  <c r="Z43" i="14"/>
  <c r="V43" i="14"/>
  <c r="B43" i="14"/>
  <c r="BP42" i="14"/>
  <c r="BO42" i="14"/>
  <c r="BN42" i="14"/>
  <c r="BM42" i="14"/>
  <c r="BL42" i="14"/>
  <c r="BK42" i="14"/>
  <c r="BJ42" i="14"/>
  <c r="BI42" i="14"/>
  <c r="BH42" i="14"/>
  <c r="BG42" i="14"/>
  <c r="BF42" i="14"/>
  <c r="BE42" i="14"/>
  <c r="BA42" i="14"/>
  <c r="AY42" i="14"/>
  <c r="AX42" i="14"/>
  <c r="AW42" i="14"/>
  <c r="AV42" i="14"/>
  <c r="AR42" i="14"/>
  <c r="AP42" i="14"/>
  <c r="AO42" i="14"/>
  <c r="AN42" i="14"/>
  <c r="AM42" i="14"/>
  <c r="AI42" i="14"/>
  <c r="AG42" i="14"/>
  <c r="AF42" i="14"/>
  <c r="AE42" i="14"/>
  <c r="AD42" i="14"/>
  <c r="Z42" i="14"/>
  <c r="V42" i="14"/>
  <c r="B42" i="14"/>
  <c r="BP41" i="14"/>
  <c r="BO41" i="14"/>
  <c r="BN41" i="14"/>
  <c r="BM41" i="14"/>
  <c r="BL41" i="14"/>
  <c r="BK41" i="14"/>
  <c r="BJ41" i="14"/>
  <c r="BI41" i="14"/>
  <c r="BH41" i="14"/>
  <c r="BF41" i="14"/>
  <c r="BE41" i="14"/>
  <c r="BA41" i="14"/>
  <c r="AY41" i="14"/>
  <c r="AW41" i="14"/>
  <c r="AV41" i="14"/>
  <c r="AR41" i="14"/>
  <c r="AP41" i="14"/>
  <c r="AN41" i="14"/>
  <c r="AM41" i="14"/>
  <c r="AI41" i="14"/>
  <c r="AG41" i="14"/>
  <c r="AE41" i="14"/>
  <c r="AD41" i="14"/>
  <c r="Z41" i="14"/>
  <c r="V41" i="14"/>
  <c r="U41" i="14"/>
  <c r="AX41" i="14" s="1"/>
  <c r="B41" i="14"/>
  <c r="BP40" i="14"/>
  <c r="BO40" i="14"/>
  <c r="BN40" i="14"/>
  <c r="BM40" i="14"/>
  <c r="BL40" i="14"/>
  <c r="BK40" i="14"/>
  <c r="BJ40" i="14"/>
  <c r="BI40" i="14"/>
  <c r="BH40" i="14"/>
  <c r="BG40" i="14"/>
  <c r="BF40" i="14"/>
  <c r="BE40" i="14"/>
  <c r="BA40" i="14"/>
  <c r="AY40" i="14"/>
  <c r="AX40" i="14"/>
  <c r="AW40" i="14"/>
  <c r="AV40" i="14"/>
  <c r="AR40" i="14"/>
  <c r="AP40" i="14"/>
  <c r="AO40" i="14"/>
  <c r="AN40" i="14"/>
  <c r="AM40" i="14"/>
  <c r="AI40" i="14"/>
  <c r="AG40" i="14"/>
  <c r="AF40" i="14"/>
  <c r="AE40" i="14"/>
  <c r="AD40" i="14"/>
  <c r="Z40" i="14"/>
  <c r="V40" i="14"/>
  <c r="B40" i="14"/>
  <c r="BP39" i="14"/>
  <c r="BO39" i="14"/>
  <c r="BN39" i="14"/>
  <c r="BM39" i="14"/>
  <c r="BL39" i="14"/>
  <c r="BK39" i="14"/>
  <c r="BJ39" i="14"/>
  <c r="BI39" i="14"/>
  <c r="BH39" i="14"/>
  <c r="BG39" i="14"/>
  <c r="BF39" i="14"/>
  <c r="BE39" i="14"/>
  <c r="BA39" i="14"/>
  <c r="AY39" i="14"/>
  <c r="AX39" i="14"/>
  <c r="AW39" i="14"/>
  <c r="AV39" i="14"/>
  <c r="AR39" i="14"/>
  <c r="AP39" i="14"/>
  <c r="AO39" i="14"/>
  <c r="AN39" i="14"/>
  <c r="AM39" i="14"/>
  <c r="AI39" i="14"/>
  <c r="AG39" i="14"/>
  <c r="AF39" i="14"/>
  <c r="AE39" i="14"/>
  <c r="AD39" i="14"/>
  <c r="Z39" i="14"/>
  <c r="V39" i="14"/>
  <c r="B39" i="14"/>
  <c r="BP38" i="14"/>
  <c r="BO38" i="14"/>
  <c r="BN38" i="14"/>
  <c r="BM38" i="14"/>
  <c r="BL38" i="14"/>
  <c r="BK38" i="14"/>
  <c r="BJ38" i="14"/>
  <c r="BI38" i="14"/>
  <c r="BH38" i="14"/>
  <c r="BG38" i="14"/>
  <c r="BF38" i="14"/>
  <c r="BE38" i="14"/>
  <c r="BA38" i="14"/>
  <c r="AY38" i="14"/>
  <c r="AX38" i="14"/>
  <c r="AW38" i="14"/>
  <c r="AV38" i="14"/>
  <c r="AR38" i="14"/>
  <c r="AP38" i="14"/>
  <c r="AO38" i="14"/>
  <c r="AN38" i="14"/>
  <c r="AM38" i="14"/>
  <c r="AI38" i="14"/>
  <c r="AG38" i="14"/>
  <c r="AF38" i="14"/>
  <c r="AE38" i="14"/>
  <c r="AD38" i="14"/>
  <c r="Z38" i="14"/>
  <c r="V38" i="14"/>
  <c r="B38" i="14"/>
  <c r="BP37" i="14"/>
  <c r="BO37" i="14"/>
  <c r="BN37" i="14"/>
  <c r="BM37" i="14"/>
  <c r="BL37" i="14"/>
  <c r="BK37" i="14"/>
  <c r="BJ37" i="14"/>
  <c r="BI37" i="14"/>
  <c r="BH37" i="14"/>
  <c r="BG37" i="14"/>
  <c r="BF37" i="14"/>
  <c r="BE37" i="14"/>
  <c r="BA37" i="14"/>
  <c r="AY37" i="14"/>
  <c r="AX37" i="14"/>
  <c r="AW37" i="14"/>
  <c r="AV37" i="14"/>
  <c r="AR37" i="14"/>
  <c r="AP37" i="14"/>
  <c r="AO37" i="14"/>
  <c r="AN37" i="14"/>
  <c r="AM37" i="14"/>
  <c r="AI37" i="14"/>
  <c r="AG37" i="14"/>
  <c r="AF37" i="14"/>
  <c r="AE37" i="14"/>
  <c r="AD37" i="14"/>
  <c r="Z37" i="14"/>
  <c r="V37" i="14"/>
  <c r="B37" i="14"/>
  <c r="BP36" i="14"/>
  <c r="BO36" i="14"/>
  <c r="BN36" i="14"/>
  <c r="BM36" i="14"/>
  <c r="BL36" i="14"/>
  <c r="BK36" i="14"/>
  <c r="BJ36" i="14"/>
  <c r="BI36" i="14"/>
  <c r="BH36" i="14"/>
  <c r="BG36" i="14"/>
  <c r="BF36" i="14"/>
  <c r="BE36" i="14"/>
  <c r="BA36" i="14"/>
  <c r="AY36" i="14"/>
  <c r="AX36" i="14"/>
  <c r="AW36" i="14"/>
  <c r="AV36" i="14"/>
  <c r="AR36" i="14"/>
  <c r="AP36" i="14"/>
  <c r="AO36" i="14"/>
  <c r="AN36" i="14"/>
  <c r="AM36" i="14"/>
  <c r="AI36" i="14"/>
  <c r="AG36" i="14"/>
  <c r="AF36" i="14"/>
  <c r="AE36" i="14"/>
  <c r="AD36" i="14"/>
  <c r="Z36" i="14"/>
  <c r="V36" i="14"/>
  <c r="B36" i="14"/>
  <c r="BP35" i="14"/>
  <c r="BO35" i="14"/>
  <c r="BN35" i="14"/>
  <c r="BM35" i="14"/>
  <c r="BL35" i="14"/>
  <c r="BK35" i="14"/>
  <c r="BJ35" i="14"/>
  <c r="BI35" i="14"/>
  <c r="BH35" i="14"/>
  <c r="BG35" i="14"/>
  <c r="BF35" i="14"/>
  <c r="BE35" i="14"/>
  <c r="BA35" i="14"/>
  <c r="AY35" i="14"/>
  <c r="AX35" i="14"/>
  <c r="AW35" i="14"/>
  <c r="AV35" i="14"/>
  <c r="AR35" i="14"/>
  <c r="AP35" i="14"/>
  <c r="AO35" i="14"/>
  <c r="AN35" i="14"/>
  <c r="AM35" i="14"/>
  <c r="AI35" i="14"/>
  <c r="AG35" i="14"/>
  <c r="AF35" i="14"/>
  <c r="AE35" i="14"/>
  <c r="AD35" i="14"/>
  <c r="Z35" i="14"/>
  <c r="V35" i="14"/>
  <c r="B35" i="14"/>
  <c r="BP34" i="14"/>
  <c r="BO34" i="14"/>
  <c r="BN34" i="14"/>
  <c r="BM34" i="14"/>
  <c r="BL34" i="14"/>
  <c r="BK34" i="14"/>
  <c r="BJ34" i="14"/>
  <c r="BI34" i="14"/>
  <c r="BH34" i="14"/>
  <c r="BG34" i="14"/>
  <c r="BF34" i="14"/>
  <c r="BE34" i="14"/>
  <c r="BA34" i="14"/>
  <c r="AY34" i="14"/>
  <c r="AX34" i="14"/>
  <c r="AW34" i="14"/>
  <c r="AV34" i="14"/>
  <c r="AR34" i="14"/>
  <c r="AP34" i="14"/>
  <c r="AO34" i="14"/>
  <c r="AN34" i="14"/>
  <c r="AM34" i="14"/>
  <c r="AI34" i="14"/>
  <c r="AG34" i="14"/>
  <c r="AF34" i="14"/>
  <c r="AE34" i="14"/>
  <c r="AD34" i="14"/>
  <c r="Z34" i="14"/>
  <c r="V34" i="14"/>
  <c r="B34" i="14"/>
  <c r="BP33" i="14"/>
  <c r="BO33" i="14"/>
  <c r="BN33" i="14"/>
  <c r="BM33" i="14"/>
  <c r="BL33" i="14"/>
  <c r="BK33" i="14"/>
  <c r="BJ33" i="14"/>
  <c r="BI33" i="14"/>
  <c r="BH33" i="14"/>
  <c r="BG33" i="14"/>
  <c r="BF33" i="14"/>
  <c r="BE33" i="14"/>
  <c r="BA33" i="14"/>
  <c r="AY33" i="14"/>
  <c r="AX33" i="14"/>
  <c r="AW33" i="14"/>
  <c r="AV33" i="14"/>
  <c r="AR33" i="14"/>
  <c r="AP33" i="14"/>
  <c r="AO33" i="14"/>
  <c r="AN33" i="14"/>
  <c r="AM33" i="14"/>
  <c r="AI33" i="14"/>
  <c r="AG33" i="14"/>
  <c r="AF33" i="14"/>
  <c r="AE33" i="14"/>
  <c r="AD33" i="14"/>
  <c r="Z33" i="14"/>
  <c r="V33" i="14"/>
  <c r="B33" i="14"/>
  <c r="BP32" i="14"/>
  <c r="BO32" i="14"/>
  <c r="BN32" i="14"/>
  <c r="BM32" i="14"/>
  <c r="BL32" i="14"/>
  <c r="BK32" i="14"/>
  <c r="BJ32" i="14"/>
  <c r="BI32" i="14"/>
  <c r="BH32" i="14"/>
  <c r="BG32" i="14"/>
  <c r="BF32" i="14"/>
  <c r="BE32" i="14"/>
  <c r="BA32" i="14"/>
  <c r="AY32" i="14"/>
  <c r="AX32" i="14"/>
  <c r="AW32" i="14"/>
  <c r="AV32" i="14"/>
  <c r="AR32" i="14"/>
  <c r="AP32" i="14"/>
  <c r="AO32" i="14"/>
  <c r="AN32" i="14"/>
  <c r="AM32" i="14"/>
  <c r="AI32" i="14"/>
  <c r="AG32" i="14"/>
  <c r="AF32" i="14"/>
  <c r="AE32" i="14"/>
  <c r="AD32" i="14"/>
  <c r="Z32" i="14"/>
  <c r="V32" i="14"/>
  <c r="B32" i="14"/>
  <c r="BP31" i="14"/>
  <c r="BO31" i="14"/>
  <c r="BN31" i="14"/>
  <c r="BM31" i="14"/>
  <c r="BL31" i="14"/>
  <c r="BK31" i="14"/>
  <c r="BJ31" i="14"/>
  <c r="BI31" i="14"/>
  <c r="BH31" i="14"/>
  <c r="BG31" i="14"/>
  <c r="BF31" i="14"/>
  <c r="BE31" i="14"/>
  <c r="BA31" i="14"/>
  <c r="AY31" i="14"/>
  <c r="AX31" i="14"/>
  <c r="AW31" i="14"/>
  <c r="AV31" i="14"/>
  <c r="AR31" i="14"/>
  <c r="AP31" i="14"/>
  <c r="AO31" i="14"/>
  <c r="AN31" i="14"/>
  <c r="AM31" i="14"/>
  <c r="AI31" i="14"/>
  <c r="AG31" i="14"/>
  <c r="AF31" i="14"/>
  <c r="AE31" i="14"/>
  <c r="AD31" i="14"/>
  <c r="Z31" i="14"/>
  <c r="V31" i="14"/>
  <c r="B31" i="14"/>
  <c r="BP30" i="14"/>
  <c r="BO30" i="14"/>
  <c r="BN30" i="14"/>
  <c r="BM30" i="14"/>
  <c r="BL30" i="14"/>
  <c r="BK30" i="14"/>
  <c r="BJ30" i="14"/>
  <c r="BI30" i="14"/>
  <c r="BH30" i="14"/>
  <c r="BG30" i="14"/>
  <c r="BF30" i="14"/>
  <c r="BE30" i="14"/>
  <c r="BA30" i="14"/>
  <c r="AY30" i="14"/>
  <c r="AX30" i="14"/>
  <c r="AW30" i="14"/>
  <c r="AV30" i="14"/>
  <c r="AR30" i="14"/>
  <c r="AP30" i="14"/>
  <c r="AO30" i="14"/>
  <c r="AN30" i="14"/>
  <c r="AM30" i="14"/>
  <c r="AI30" i="14"/>
  <c r="AG30" i="14"/>
  <c r="AF30" i="14"/>
  <c r="AE30" i="14"/>
  <c r="AD30" i="14"/>
  <c r="Z30" i="14"/>
  <c r="V30" i="14"/>
  <c r="B30" i="14"/>
  <c r="BP29" i="14"/>
  <c r="BO29" i="14"/>
  <c r="BN29" i="14"/>
  <c r="BM29" i="14"/>
  <c r="BL29" i="14"/>
  <c r="BK29" i="14"/>
  <c r="BJ29" i="14"/>
  <c r="BI29" i="14"/>
  <c r="BH29" i="14"/>
  <c r="BG29" i="14"/>
  <c r="BF29" i="14"/>
  <c r="BE29" i="14"/>
  <c r="BA29" i="14"/>
  <c r="AY29" i="14"/>
  <c r="AX29" i="14"/>
  <c r="AW29" i="14"/>
  <c r="AV29" i="14"/>
  <c r="AR29" i="14"/>
  <c r="AP29" i="14"/>
  <c r="AO29" i="14"/>
  <c r="AN29" i="14"/>
  <c r="AM29" i="14"/>
  <c r="AI29" i="14"/>
  <c r="AG29" i="14"/>
  <c r="AF29" i="14"/>
  <c r="AE29" i="14"/>
  <c r="AD29" i="14"/>
  <c r="Z29" i="14"/>
  <c r="V29" i="14"/>
  <c r="B29" i="14"/>
  <c r="BP28" i="14"/>
  <c r="BO28" i="14"/>
  <c r="BN28" i="14"/>
  <c r="BM28" i="14"/>
  <c r="BL28" i="14"/>
  <c r="BK28" i="14"/>
  <c r="BJ28" i="14"/>
  <c r="BI28" i="14"/>
  <c r="BH28" i="14"/>
  <c r="BG28" i="14"/>
  <c r="BF28" i="14"/>
  <c r="BE28" i="14"/>
  <c r="BA28" i="14"/>
  <c r="AY28" i="14"/>
  <c r="AX28" i="14"/>
  <c r="AW28" i="14"/>
  <c r="AV28" i="14"/>
  <c r="AR28" i="14"/>
  <c r="AP28" i="14"/>
  <c r="AO28" i="14"/>
  <c r="AN28" i="14"/>
  <c r="AM28" i="14"/>
  <c r="AI28" i="14"/>
  <c r="AG28" i="14"/>
  <c r="AF28" i="14"/>
  <c r="AE28" i="14"/>
  <c r="AD28" i="14"/>
  <c r="Z28" i="14"/>
  <c r="V28" i="14"/>
  <c r="B28" i="14"/>
  <c r="BP27" i="14"/>
  <c r="BO27" i="14"/>
  <c r="BN27" i="14"/>
  <c r="BM27" i="14"/>
  <c r="BL27" i="14"/>
  <c r="BK27" i="14"/>
  <c r="BJ27" i="14"/>
  <c r="BI27" i="14"/>
  <c r="BH27" i="14"/>
  <c r="BG27" i="14"/>
  <c r="BF27" i="14"/>
  <c r="BE27" i="14"/>
  <c r="BA27" i="14"/>
  <c r="AY27" i="14"/>
  <c r="AX27" i="14"/>
  <c r="AW27" i="14"/>
  <c r="AV27" i="14"/>
  <c r="AR27" i="14"/>
  <c r="AP27" i="14"/>
  <c r="AO27" i="14"/>
  <c r="AN27" i="14"/>
  <c r="AM27" i="14"/>
  <c r="AI27" i="14"/>
  <c r="AG27" i="14"/>
  <c r="AF27" i="14"/>
  <c r="AE27" i="14"/>
  <c r="AD27" i="14"/>
  <c r="Z27" i="14"/>
  <c r="V27" i="14"/>
  <c r="B27" i="14"/>
  <c r="BP26" i="14"/>
  <c r="BO26" i="14"/>
  <c r="BN26" i="14"/>
  <c r="BM26" i="14"/>
  <c r="BL26" i="14"/>
  <c r="BK26" i="14"/>
  <c r="BJ26" i="14"/>
  <c r="BI26" i="14"/>
  <c r="BH26" i="14"/>
  <c r="BG26" i="14"/>
  <c r="BF26" i="14"/>
  <c r="BE26" i="14"/>
  <c r="BA26" i="14"/>
  <c r="AY26" i="14"/>
  <c r="AX26" i="14"/>
  <c r="AW26" i="14"/>
  <c r="AV26" i="14"/>
  <c r="AR26" i="14"/>
  <c r="AP26" i="14"/>
  <c r="AO26" i="14"/>
  <c r="AN26" i="14"/>
  <c r="AM26" i="14"/>
  <c r="AI26" i="14"/>
  <c r="AG26" i="14"/>
  <c r="AF26" i="14"/>
  <c r="AE26" i="14"/>
  <c r="AD26" i="14"/>
  <c r="Z26" i="14"/>
  <c r="V26" i="14"/>
  <c r="B26" i="14"/>
  <c r="BP25" i="14"/>
  <c r="BO25" i="14"/>
  <c r="BN25" i="14"/>
  <c r="BM25" i="14"/>
  <c r="BL25" i="14"/>
  <c r="BK25" i="14"/>
  <c r="BJ25" i="14"/>
  <c r="BI25" i="14"/>
  <c r="BH25" i="14"/>
  <c r="BG25" i="14"/>
  <c r="BF25" i="14"/>
  <c r="BE25" i="14"/>
  <c r="BA25" i="14"/>
  <c r="AY25" i="14"/>
  <c r="AX25" i="14"/>
  <c r="AW25" i="14"/>
  <c r="AV25" i="14"/>
  <c r="AR25" i="14"/>
  <c r="AP25" i="14"/>
  <c r="AO25" i="14"/>
  <c r="AN25" i="14"/>
  <c r="AM25" i="14"/>
  <c r="AI25" i="14"/>
  <c r="AG25" i="14"/>
  <c r="AF25" i="14"/>
  <c r="AE25" i="14"/>
  <c r="AD25" i="14"/>
  <c r="Z25" i="14"/>
  <c r="V25" i="14"/>
  <c r="B25" i="14"/>
  <c r="BP24" i="14"/>
  <c r="BO24" i="14"/>
  <c r="BN24" i="14"/>
  <c r="BM24" i="14"/>
  <c r="BL24" i="14"/>
  <c r="BK24" i="14"/>
  <c r="BJ24" i="14"/>
  <c r="BI24" i="14"/>
  <c r="BH24" i="14"/>
  <c r="BG24" i="14"/>
  <c r="BF24" i="14"/>
  <c r="BE24" i="14"/>
  <c r="BA24" i="14"/>
  <c r="AY24" i="14"/>
  <c r="AX24" i="14"/>
  <c r="AW24" i="14"/>
  <c r="AV24" i="14"/>
  <c r="AR24" i="14"/>
  <c r="AP24" i="14"/>
  <c r="AO24" i="14"/>
  <c r="AN24" i="14"/>
  <c r="AM24" i="14"/>
  <c r="AI24" i="14"/>
  <c r="AG24" i="14"/>
  <c r="AF24" i="14"/>
  <c r="AE24" i="14"/>
  <c r="AD24" i="14"/>
  <c r="Z24" i="14"/>
  <c r="V24" i="14"/>
  <c r="B24" i="14"/>
  <c r="BP23" i="14"/>
  <c r="BO23" i="14"/>
  <c r="BN23" i="14"/>
  <c r="BM23" i="14"/>
  <c r="BL23" i="14"/>
  <c r="BK23" i="14"/>
  <c r="BJ23" i="14"/>
  <c r="BI23" i="14"/>
  <c r="BH23" i="14"/>
  <c r="BG23" i="14"/>
  <c r="BF23" i="14"/>
  <c r="BE23" i="14"/>
  <c r="BA23" i="14"/>
  <c r="AY23" i="14"/>
  <c r="AX23" i="14"/>
  <c r="AW23" i="14"/>
  <c r="AV23" i="14"/>
  <c r="AR23" i="14"/>
  <c r="AP23" i="14"/>
  <c r="AO23" i="14"/>
  <c r="AN23" i="14"/>
  <c r="AM23" i="14"/>
  <c r="AI23" i="14"/>
  <c r="AG23" i="14"/>
  <c r="AF23" i="14"/>
  <c r="AE23" i="14"/>
  <c r="AD23" i="14"/>
  <c r="Z23" i="14"/>
  <c r="V23" i="14"/>
  <c r="B23" i="14"/>
  <c r="BP22" i="14"/>
  <c r="BO22" i="14"/>
  <c r="BN22" i="14"/>
  <c r="BM22" i="14"/>
  <c r="BL22" i="14"/>
  <c r="BK22" i="14"/>
  <c r="BJ22" i="14"/>
  <c r="BI22" i="14"/>
  <c r="BH22" i="14"/>
  <c r="BG22" i="14"/>
  <c r="BF22" i="14"/>
  <c r="BE22" i="14"/>
  <c r="BA22" i="14"/>
  <c r="AY22" i="14"/>
  <c r="AX22" i="14"/>
  <c r="AW22" i="14"/>
  <c r="AV22" i="14"/>
  <c r="AR22" i="14"/>
  <c r="AP22" i="14"/>
  <c r="AO22" i="14"/>
  <c r="AN22" i="14"/>
  <c r="AM22" i="14"/>
  <c r="AI22" i="14"/>
  <c r="AG22" i="14"/>
  <c r="AF22" i="14"/>
  <c r="AE22" i="14"/>
  <c r="AD22" i="14"/>
  <c r="Z22" i="14"/>
  <c r="V22" i="14"/>
  <c r="B22" i="14"/>
  <c r="BP21" i="14"/>
  <c r="BO21" i="14"/>
  <c r="BN21" i="14"/>
  <c r="BM21" i="14"/>
  <c r="BL21" i="14"/>
  <c r="BK21" i="14"/>
  <c r="BJ21" i="14"/>
  <c r="BI21" i="14"/>
  <c r="BH21" i="14"/>
  <c r="BG21" i="14"/>
  <c r="BF21" i="14"/>
  <c r="BE21" i="14"/>
  <c r="AY21" i="14"/>
  <c r="AX21" i="14"/>
  <c r="AW21" i="14"/>
  <c r="AV21" i="14"/>
  <c r="AP21" i="14"/>
  <c r="AO21" i="14"/>
  <c r="BA21" i="14" s="1"/>
  <c r="AN21" i="14"/>
  <c r="AM21" i="14"/>
  <c r="AI21" i="14"/>
  <c r="AG21" i="14"/>
  <c r="AF21" i="14"/>
  <c r="AR21" i="14" s="1"/>
  <c r="AE21" i="14"/>
  <c r="AD21" i="14"/>
  <c r="Z21" i="14"/>
  <c r="V21" i="14"/>
  <c r="B21" i="14"/>
  <c r="BP20" i="14"/>
  <c r="BO20" i="14"/>
  <c r="BN20" i="14"/>
  <c r="BM20" i="14"/>
  <c r="BL20" i="14"/>
  <c r="BK20" i="14"/>
  <c r="BJ20" i="14"/>
  <c r="BI20" i="14"/>
  <c r="BH20" i="14"/>
  <c r="BG20" i="14"/>
  <c r="BF20" i="14"/>
  <c r="BE20" i="14"/>
  <c r="BA20" i="14"/>
  <c r="AY20" i="14"/>
  <c r="AX20" i="14"/>
  <c r="AW20" i="14"/>
  <c r="AV20" i="14"/>
  <c r="AR20" i="14"/>
  <c r="AP20" i="14"/>
  <c r="AO20" i="14"/>
  <c r="AN20" i="14"/>
  <c r="AM20" i="14"/>
  <c r="AI20" i="14"/>
  <c r="AG20" i="14"/>
  <c r="AF20" i="14"/>
  <c r="AE20" i="14"/>
  <c r="AD20" i="14"/>
  <c r="Z20" i="14"/>
  <c r="V20" i="14"/>
  <c r="B20" i="14"/>
  <c r="BP19" i="14"/>
  <c r="BO19" i="14"/>
  <c r="BN19" i="14"/>
  <c r="BM19" i="14"/>
  <c r="BL19" i="14"/>
  <c r="BK19" i="14"/>
  <c r="BJ19" i="14"/>
  <c r="BI19" i="14"/>
  <c r="BH19" i="14"/>
  <c r="BG19" i="14"/>
  <c r="BF19" i="14"/>
  <c r="BE19" i="14"/>
  <c r="BA19" i="14"/>
  <c r="AY19" i="14"/>
  <c r="AX19" i="14"/>
  <c r="AW19" i="14"/>
  <c r="AV19" i="14"/>
  <c r="AR19" i="14"/>
  <c r="AP19" i="14"/>
  <c r="AO19" i="14"/>
  <c r="AN19" i="14"/>
  <c r="AM19" i="14"/>
  <c r="AI19" i="14"/>
  <c r="AG19" i="14"/>
  <c r="AF19" i="14"/>
  <c r="AE19" i="14"/>
  <c r="AD19" i="14"/>
  <c r="Z19" i="14"/>
  <c r="V19" i="14"/>
  <c r="B19" i="14"/>
  <c r="BP18" i="14"/>
  <c r="BO18" i="14"/>
  <c r="BN18" i="14"/>
  <c r="BM18" i="14"/>
  <c r="BL18" i="14"/>
  <c r="BK18" i="14"/>
  <c r="BJ18" i="14"/>
  <c r="BI18" i="14"/>
  <c r="BH18" i="14"/>
  <c r="BG18" i="14"/>
  <c r="BF18" i="14"/>
  <c r="BE18" i="14"/>
  <c r="BA18" i="14"/>
  <c r="AY18" i="14"/>
  <c r="AX18" i="14"/>
  <c r="AW18" i="14"/>
  <c r="AV18" i="14"/>
  <c r="AR18" i="14"/>
  <c r="AP18" i="14"/>
  <c r="AO18" i="14"/>
  <c r="AN18" i="14"/>
  <c r="AM18" i="14"/>
  <c r="AI18" i="14"/>
  <c r="AG18" i="14"/>
  <c r="AF18" i="14"/>
  <c r="AE18" i="14"/>
  <c r="AD18" i="14"/>
  <c r="Z18" i="14"/>
  <c r="V18" i="14"/>
  <c r="B18" i="14"/>
  <c r="BP17" i="14"/>
  <c r="BO17" i="14"/>
  <c r="BN17" i="14"/>
  <c r="BM17" i="14"/>
  <c r="BL17" i="14"/>
  <c r="BK17" i="14"/>
  <c r="BJ17" i="14"/>
  <c r="BI17" i="14"/>
  <c r="BH17" i="14"/>
  <c r="BG17" i="14"/>
  <c r="BF17" i="14"/>
  <c r="BE17" i="14"/>
  <c r="BA17" i="14"/>
  <c r="AY17" i="14"/>
  <c r="AX17" i="14"/>
  <c r="AW17" i="14"/>
  <c r="AV17" i="14"/>
  <c r="AR17" i="14"/>
  <c r="AP17" i="14"/>
  <c r="AO17" i="14"/>
  <c r="AN17" i="14"/>
  <c r="AM17" i="14"/>
  <c r="AI17" i="14"/>
  <c r="AG17" i="14"/>
  <c r="AF17" i="14"/>
  <c r="AE17" i="14"/>
  <c r="AD17" i="14"/>
  <c r="Z17" i="14"/>
  <c r="V17" i="14"/>
  <c r="B17" i="14"/>
  <c r="BP16" i="14"/>
  <c r="BO16" i="14"/>
  <c r="BN16" i="14"/>
  <c r="BM16" i="14"/>
  <c r="BL16" i="14"/>
  <c r="BK16" i="14"/>
  <c r="BJ16" i="14"/>
  <c r="BI16" i="14"/>
  <c r="BH16" i="14"/>
  <c r="BG16" i="14"/>
  <c r="BF16" i="14"/>
  <c r="BE16" i="14"/>
  <c r="BA16" i="14"/>
  <c r="AY16" i="14"/>
  <c r="AX16" i="14"/>
  <c r="AW16" i="14"/>
  <c r="AV16" i="14"/>
  <c r="AR16" i="14"/>
  <c r="AP16" i="14"/>
  <c r="AO16" i="14"/>
  <c r="AN16" i="14"/>
  <c r="AM16" i="14"/>
  <c r="AI16" i="14"/>
  <c r="AG16" i="14"/>
  <c r="AF16" i="14"/>
  <c r="AE16" i="14"/>
  <c r="AD16" i="14"/>
  <c r="Z16" i="14"/>
  <c r="V16" i="14"/>
  <c r="B16" i="14"/>
  <c r="BP15" i="14"/>
  <c r="BO15" i="14"/>
  <c r="BN15" i="14"/>
  <c r="BM15" i="14"/>
  <c r="BL15" i="14"/>
  <c r="BK15" i="14"/>
  <c r="BJ15" i="14"/>
  <c r="BI15" i="14"/>
  <c r="BH15" i="14"/>
  <c r="BG15" i="14"/>
  <c r="BF15" i="14"/>
  <c r="BE15" i="14"/>
  <c r="BA15" i="14"/>
  <c r="AY15" i="14"/>
  <c r="AX15" i="14"/>
  <c r="AW15" i="14"/>
  <c r="AV15" i="14"/>
  <c r="AR15" i="14"/>
  <c r="AP15" i="14"/>
  <c r="AO15" i="14"/>
  <c r="AN15" i="14"/>
  <c r="AM15" i="14"/>
  <c r="AI15" i="14"/>
  <c r="AG15" i="14"/>
  <c r="AF15" i="14"/>
  <c r="AE15" i="14"/>
  <c r="AD15" i="14"/>
  <c r="Z15" i="14"/>
  <c r="V15" i="14"/>
  <c r="B15" i="14"/>
  <c r="BP14" i="14"/>
  <c r="BO14" i="14"/>
  <c r="BN14" i="14"/>
  <c r="BM14" i="14"/>
  <c r="BL14" i="14"/>
  <c r="BK14" i="14"/>
  <c r="BJ14" i="14"/>
  <c r="BI14" i="14"/>
  <c r="BH14" i="14"/>
  <c r="BG14" i="14"/>
  <c r="BF14" i="14"/>
  <c r="BE14" i="14"/>
  <c r="BA14" i="14"/>
  <c r="AY14" i="14"/>
  <c r="AX14" i="14"/>
  <c r="AW14" i="14"/>
  <c r="AV14" i="14"/>
  <c r="AR14" i="14"/>
  <c r="AP14" i="14"/>
  <c r="AO14" i="14"/>
  <c r="AN14" i="14"/>
  <c r="AM14" i="14"/>
  <c r="AI14" i="14"/>
  <c r="AG14" i="14"/>
  <c r="AF14" i="14"/>
  <c r="AE14" i="14"/>
  <c r="AD14" i="14"/>
  <c r="Z14" i="14"/>
  <c r="V14" i="14"/>
  <c r="B14" i="14"/>
  <c r="BP13" i="14"/>
  <c r="BO13" i="14"/>
  <c r="BN13" i="14"/>
  <c r="BM13" i="14"/>
  <c r="BL13" i="14"/>
  <c r="BK13" i="14"/>
  <c r="BJ13" i="14"/>
  <c r="BI13" i="14"/>
  <c r="BH13" i="14"/>
  <c r="BG13" i="14"/>
  <c r="BF13" i="14"/>
  <c r="BE13" i="14"/>
  <c r="BA13" i="14"/>
  <c r="AY13" i="14"/>
  <c r="AX13" i="14"/>
  <c r="AW13" i="14"/>
  <c r="AV13" i="14"/>
  <c r="AR13" i="14"/>
  <c r="AP13" i="14"/>
  <c r="AO13" i="14"/>
  <c r="AN13" i="14"/>
  <c r="AM13" i="14"/>
  <c r="AI13" i="14"/>
  <c r="AG13" i="14"/>
  <c r="AF13" i="14"/>
  <c r="AE13" i="14"/>
  <c r="AD13" i="14"/>
  <c r="Z13" i="14"/>
  <c r="V13" i="14"/>
  <c r="B13" i="14"/>
  <c r="BP12" i="14"/>
  <c r="BO12" i="14"/>
  <c r="BN12" i="14"/>
  <c r="BM12" i="14"/>
  <c r="BL12" i="14"/>
  <c r="BK12" i="14"/>
  <c r="BJ12" i="14"/>
  <c r="BI12" i="14"/>
  <c r="BH12" i="14"/>
  <c r="BG12" i="14"/>
  <c r="BF12" i="14"/>
  <c r="BE12" i="14"/>
  <c r="BA12" i="14"/>
  <c r="AY12" i="14"/>
  <c r="AX12" i="14"/>
  <c r="AW12" i="14"/>
  <c r="AV12" i="14"/>
  <c r="AR12" i="14"/>
  <c r="AP12" i="14"/>
  <c r="AO12" i="14"/>
  <c r="AN12" i="14"/>
  <c r="AM12" i="14"/>
  <c r="AI12" i="14"/>
  <c r="AG12" i="14"/>
  <c r="AF12" i="14"/>
  <c r="AE12" i="14"/>
  <c r="AD12" i="14"/>
  <c r="Z12" i="14"/>
  <c r="V12" i="14"/>
  <c r="B12" i="14"/>
  <c r="BP11" i="14"/>
  <c r="BO11" i="14"/>
  <c r="BN11" i="14"/>
  <c r="BM11" i="14"/>
  <c r="BL11" i="14"/>
  <c r="BK11" i="14"/>
  <c r="BJ11" i="14"/>
  <c r="BI11" i="14"/>
  <c r="BH11" i="14"/>
  <c r="BG11" i="14"/>
  <c r="BF11" i="14"/>
  <c r="BE11" i="14"/>
  <c r="BA11" i="14"/>
  <c r="AY11" i="14"/>
  <c r="AX11" i="14"/>
  <c r="AW11" i="14"/>
  <c r="AV11" i="14"/>
  <c r="AR11" i="14"/>
  <c r="AP11" i="14"/>
  <c r="AO11" i="14"/>
  <c r="AN11" i="14"/>
  <c r="AM11" i="14"/>
  <c r="AI11" i="14"/>
  <c r="AG11" i="14"/>
  <c r="AF11" i="14"/>
  <c r="AE11" i="14"/>
  <c r="AD11" i="14"/>
  <c r="Z11" i="14"/>
  <c r="V11" i="14"/>
  <c r="B11" i="14"/>
  <c r="BP10" i="14"/>
  <c r="BO10" i="14"/>
  <c r="BN10" i="14"/>
  <c r="BM10" i="14"/>
  <c r="BL10" i="14"/>
  <c r="BK10" i="14"/>
  <c r="BJ10" i="14"/>
  <c r="BG10" i="14"/>
  <c r="BF10" i="14"/>
  <c r="BE10" i="14"/>
  <c r="BA10" i="14"/>
  <c r="AX10" i="14"/>
  <c r="AW10" i="14"/>
  <c r="AV10" i="14"/>
  <c r="AR10" i="14"/>
  <c r="AO10" i="14"/>
  <c r="AN10" i="14"/>
  <c r="AM10" i="14"/>
  <c r="AI10" i="14"/>
  <c r="AF10" i="14"/>
  <c r="AE10" i="14"/>
  <c r="Z10" i="14"/>
  <c r="W10" i="14"/>
  <c r="AP10" i="14" s="1"/>
  <c r="V10" i="14"/>
  <c r="B10" i="14"/>
  <c r="BP9" i="14"/>
  <c r="BO9" i="14"/>
  <c r="BN9" i="14"/>
  <c r="BM9" i="14"/>
  <c r="BL9" i="14"/>
  <c r="BK9" i="14"/>
  <c r="BJ9" i="14"/>
  <c r="BI9" i="14"/>
  <c r="BH9" i="14"/>
  <c r="BG9" i="14"/>
  <c r="BF9" i="14"/>
  <c r="BE9" i="14"/>
  <c r="BA9" i="14"/>
  <c r="AY9" i="14"/>
  <c r="AX9" i="14"/>
  <c r="AW9" i="14"/>
  <c r="AV9" i="14"/>
  <c r="AR9" i="14"/>
  <c r="AP9" i="14"/>
  <c r="AO9" i="14"/>
  <c r="AN9" i="14"/>
  <c r="AM9" i="14"/>
  <c r="AI9" i="14"/>
  <c r="AG9" i="14"/>
  <c r="AF9" i="14"/>
  <c r="AE9" i="14"/>
  <c r="AD9" i="14"/>
  <c r="Z9" i="14"/>
  <c r="V9" i="14"/>
  <c r="B9" i="14"/>
  <c r="AE84" i="14" l="1"/>
  <c r="BH53" i="14"/>
  <c r="AO56" i="14"/>
  <c r="AA67" i="14"/>
  <c r="BE79" i="14"/>
  <c r="AP89" i="14"/>
  <c r="AO41" i="14"/>
  <c r="AF49" i="14"/>
  <c r="AE85" i="14"/>
  <c r="BH89" i="14"/>
  <c r="AR98" i="14"/>
  <c r="BG41" i="14"/>
  <c r="AF56" i="14"/>
  <c r="BL116" i="14"/>
  <c r="AF41" i="14"/>
  <c r="AG67" i="14"/>
  <c r="AR77" i="14"/>
  <c r="Y10" i="14"/>
  <c r="AD10" i="14" s="1"/>
  <c r="AX50" i="14"/>
  <c r="AX56" i="14"/>
  <c r="AG71" i="14"/>
  <c r="AV78" i="14"/>
  <c r="AM79" i="14"/>
  <c r="BG134" i="14"/>
  <c r="BA150" i="14"/>
  <c r="BH10" i="14"/>
  <c r="AP53" i="14"/>
  <c r="AG94" i="14"/>
  <c r="AY94" i="14"/>
  <c r="Z150" i="14"/>
  <c r="AO133" i="14"/>
  <c r="AP47" i="14"/>
  <c r="BJ83" i="14"/>
  <c r="AA97" i="14"/>
  <c r="AE97" i="14" s="1"/>
  <c r="Z102" i="14"/>
  <c r="AF109" i="14"/>
  <c r="AE116" i="14"/>
  <c r="BF116" i="14"/>
  <c r="AY132" i="14"/>
  <c r="AE150" i="14"/>
  <c r="AG10" i="14"/>
  <c r="AF50" i="14"/>
  <c r="AG53" i="14"/>
  <c r="BJ82" i="14"/>
  <c r="AR84" i="14"/>
  <c r="AJ100" i="14"/>
  <c r="BL100" i="14" s="1"/>
  <c r="AX109" i="14"/>
  <c r="AO117" i="14"/>
  <c r="BG117" i="14"/>
  <c r="BF129" i="14"/>
  <c r="AG132" i="14"/>
  <c r="AX134" i="14"/>
  <c r="AP94" i="14"/>
  <c r="AF133" i="14"/>
  <c r="BA146" i="14"/>
  <c r="AI150" i="14"/>
  <c r="AE81" i="14"/>
  <c r="AP96" i="14"/>
  <c r="Z117" i="14"/>
  <c r="AR117" i="14"/>
  <c r="Z119" i="14"/>
  <c r="AG47" i="14"/>
  <c r="AA96" i="14"/>
  <c r="AE96" i="14" s="1"/>
  <c r="BH96" i="14"/>
  <c r="AR119" i="14"/>
  <c r="AE129" i="14"/>
  <c r="AP135" i="14"/>
  <c r="BJ105" i="14"/>
  <c r="AJ105" i="14"/>
  <c r="AE105" i="14"/>
  <c r="BH66" i="14"/>
  <c r="AP66" i="14"/>
  <c r="AA66" i="14"/>
  <c r="AG66" i="14"/>
  <c r="AY66" i="14"/>
  <c r="BO104" i="14"/>
  <c r="BE104" i="14"/>
  <c r="BJ71" i="14"/>
  <c r="AE71" i="14"/>
  <c r="BH103" i="14"/>
  <c r="AG103" i="14"/>
  <c r="AP103" i="14"/>
  <c r="AY103" i="14"/>
  <c r="AV104" i="14"/>
  <c r="BM104" i="14"/>
  <c r="BI81" i="14"/>
  <c r="AD81" i="14"/>
  <c r="AP129" i="14"/>
  <c r="AG129" i="14"/>
  <c r="AY129" i="14"/>
  <c r="BH129" i="14"/>
  <c r="AY68" i="14"/>
  <c r="AP72" i="14"/>
  <c r="BJ81" i="14"/>
  <c r="Z84" i="14"/>
  <c r="BA84" i="14"/>
  <c r="AY89" i="14"/>
  <c r="AG96" i="14"/>
  <c r="AG97" i="14"/>
  <c r="BH97" i="14"/>
  <c r="AS100" i="14"/>
  <c r="BN100" i="14" s="1"/>
  <c r="AO109" i="14"/>
  <c r="AF117" i="14"/>
  <c r="BA119" i="14"/>
  <c r="AP132" i="14"/>
  <c r="BA151" i="14"/>
  <c r="BN116" i="14"/>
  <c r="BI10" i="14"/>
  <c r="AF47" i="14"/>
  <c r="BH47" i="14"/>
  <c r="AX49" i="14"/>
  <c r="AP52" i="14"/>
  <c r="AO57" i="14"/>
  <c r="AP62" i="14"/>
  <c r="AY67" i="14"/>
  <c r="AE72" i="14"/>
  <c r="AE79" i="14"/>
  <c r="AI95" i="14"/>
  <c r="BJ96" i="14"/>
  <c r="BB100" i="14"/>
  <c r="BP100" i="14" s="1"/>
  <c r="AR102" i="14"/>
  <c r="W104" i="14"/>
  <c r="BF104" i="14"/>
  <c r="AG107" i="14"/>
  <c r="AY107" i="14"/>
  <c r="AW129" i="14"/>
  <c r="AX133" i="14"/>
  <c r="Z151" i="14"/>
  <c r="AI152" i="14"/>
  <c r="BM79" i="14"/>
  <c r="AJ97" i="14"/>
  <c r="BJ97" i="14"/>
  <c r="AI98" i="14"/>
  <c r="AI117" i="14"/>
  <c r="AY10" i="14"/>
  <c r="AX47" i="14"/>
  <c r="BH52" i="14"/>
  <c r="BG57" i="14"/>
  <c r="BH62" i="14"/>
  <c r="AP68" i="14"/>
  <c r="BE81" i="14"/>
  <c r="BM81" i="14"/>
  <c r="BA95" i="14"/>
  <c r="AR103" i="14"/>
  <c r="BP104" i="14"/>
  <c r="AN129" i="14"/>
  <c r="AR152" i="14"/>
  <c r="AO49" i="14"/>
  <c r="AG52" i="14"/>
  <c r="AF57" i="14"/>
  <c r="AG62" i="14"/>
  <c r="AP67" i="14"/>
  <c r="AY71" i="14"/>
  <c r="AM78" i="14"/>
  <c r="Z95" i="14"/>
  <c r="BA98" i="14"/>
  <c r="AI102" i="14"/>
  <c r="AI151" i="14"/>
  <c r="BH68" i="14"/>
  <c r="AP107" i="14"/>
  <c r="BJ67" i="14" l="1"/>
  <c r="AE67" i="14"/>
  <c r="BL97" i="14"/>
  <c r="AN97" i="14"/>
  <c r="AP104" i="14"/>
  <c r="AY104" i="14"/>
  <c r="AG104" i="14"/>
  <c r="BH104" i="14"/>
  <c r="Y104" i="14"/>
  <c r="AH104" i="14"/>
  <c r="AE66" i="14"/>
  <c r="BJ66" i="14"/>
  <c r="AS105" i="14"/>
  <c r="BL105" i="14"/>
  <c r="BK104" i="14" l="1"/>
  <c r="AM104" i="14"/>
  <c r="BI104" i="14"/>
  <c r="AD104" i="14"/>
  <c r="BB105" i="14"/>
  <c r="BP105" i="14" s="1"/>
  <c r="BN105" i="14"/>
  <c r="K102" i="14" l="1"/>
  <c r="W102" i="14" s="1"/>
  <c r="AG102" i="14" s="1"/>
  <c r="K98" i="14"/>
  <c r="W98" i="14" s="1"/>
  <c r="AP98" i="14" s="1"/>
  <c r="K101" i="14"/>
  <c r="W101" i="14" s="1"/>
  <c r="AY102" i="14" l="1"/>
  <c r="AP102" i="14"/>
  <c r="BH102" i="14"/>
  <c r="AG98" i="14"/>
  <c r="BH98" i="14"/>
  <c r="AY98" i="14"/>
  <c r="AS94" i="14"/>
  <c r="BB94" i="14"/>
  <c r="AJ94" i="14"/>
  <c r="AA101" i="14"/>
  <c r="AY101" i="14"/>
  <c r="AG101" i="14"/>
  <c r="BH101" i="14"/>
  <c r="AP101" i="14"/>
  <c r="AA94" i="14"/>
  <c r="BN94" i="14" l="1"/>
  <c r="AW94" i="14"/>
  <c r="AE101" i="14"/>
  <c r="BJ101" i="14"/>
  <c r="BP94" i="14"/>
  <c r="BF94" i="14"/>
  <c r="BL94" i="14"/>
  <c r="AN94" i="14"/>
  <c r="AE94" i="14"/>
  <c r="BJ94" i="14"/>
  <c r="G13" i="13" l="1"/>
  <c r="H11" i="13"/>
  <c r="E9" i="13"/>
  <c r="E5" i="13"/>
  <c r="E3" i="13"/>
  <c r="E8" i="13"/>
  <c r="E10" i="13"/>
  <c r="E4" i="13"/>
  <c r="E6" i="13"/>
  <c r="E7" i="13"/>
  <c r="H7" i="13" l="1"/>
  <c r="H6" i="13"/>
  <c r="H4" i="13"/>
  <c r="H10" i="13"/>
  <c r="H8" i="13"/>
  <c r="H3" i="13"/>
  <c r="E13" i="13"/>
  <c r="H5" i="13"/>
  <c r="H9" i="13"/>
  <c r="H13" i="13" l="1"/>
  <c r="B21" i="13"/>
</calcChain>
</file>

<file path=xl/comments1.xml><?xml version="1.0" encoding="utf-8"?>
<comments xmlns="http://schemas.openxmlformats.org/spreadsheetml/2006/main">
  <authors>
    <author>JUAN CARLOS BORDA RIVAS</author>
  </authors>
  <commentList>
    <comment ref="W103" authorId="0" shapeId="0">
      <text>
        <r>
          <rPr>
            <b/>
            <sz val="9"/>
            <color indexed="81"/>
            <rFont val="Tahoma"/>
            <family val="2"/>
          </rPr>
          <t>JUAN CARLOS BORDA RIVAS:</t>
        </r>
        <r>
          <rPr>
            <sz val="9"/>
            <color indexed="81"/>
            <rFont val="Tahoma"/>
            <family val="2"/>
          </rPr>
          <t xml:space="preserve">
INCLUYE VIGENCIAS FUTURAS POR VALOR DE $361,433,212,80</t>
        </r>
      </text>
    </comment>
  </commentList>
</comments>
</file>

<file path=xl/sharedStrings.xml><?xml version="1.0" encoding="utf-8"?>
<sst xmlns="http://schemas.openxmlformats.org/spreadsheetml/2006/main" count="5306" uniqueCount="776">
  <si>
    <t>INDICADOR</t>
  </si>
  <si>
    <t>Indicador SINERGIA</t>
  </si>
  <si>
    <t xml:space="preserve">Subdirección de Garantías </t>
  </si>
  <si>
    <t>Dirección General</t>
  </si>
  <si>
    <t>Dirección de Gestión de Recursos Financieros de Salud</t>
  </si>
  <si>
    <t>Oficina de Control Interno</t>
  </si>
  <si>
    <t>Dirección de Gestión de Tecnología de la Información y la Comunicación</t>
  </si>
  <si>
    <t>AVANCE TOTAL</t>
  </si>
  <si>
    <t>TRIMESTRE I</t>
  </si>
  <si>
    <t>TRIMESTRE II</t>
  </si>
  <si>
    <t>TRIMESTRE III</t>
  </si>
  <si>
    <t>TRIMESTRE IV</t>
  </si>
  <si>
    <t>%</t>
  </si>
  <si>
    <t>PROCESO ASOCIADO</t>
  </si>
  <si>
    <t>PROCEDIMIENTO ASOCIADO</t>
  </si>
  <si>
    <t>FISICO</t>
  </si>
  <si>
    <t>CANTIDAD</t>
  </si>
  <si>
    <t>FUENTE RECURSOS</t>
  </si>
  <si>
    <t>VALOR EJECUTADO</t>
  </si>
  <si>
    <t>AVANCE TRIMESTRE</t>
  </si>
  <si>
    <t>FINANCIERO</t>
  </si>
  <si>
    <t>2. Recuperación de la confianza y la legitimidad</t>
  </si>
  <si>
    <t xml:space="preserve">2.2. Simplificar procesos </t>
  </si>
  <si>
    <t>2.3. Promover la transparencia, participación ciudadana y rendición de cuentas</t>
  </si>
  <si>
    <t>Reportar el cumplimiento del Plan de Acción de la Dependencia</t>
  </si>
  <si>
    <t>Central de Costos</t>
  </si>
  <si>
    <t>Dirección de Liquidaciones y Garantías</t>
  </si>
  <si>
    <t xml:space="preserve">Subdirección  Liquidaciones </t>
  </si>
  <si>
    <t xml:space="preserve">Dirección de Otras Prestaciones  </t>
  </si>
  <si>
    <t>Dirección Administrativa y Financiera</t>
  </si>
  <si>
    <t>Oficina Asesora de Planeación y Control de Riegos</t>
  </si>
  <si>
    <t>Áreas Técnicas</t>
  </si>
  <si>
    <t>Objetivo Especifico PND</t>
  </si>
  <si>
    <t xml:space="preserve">Estrategia Sectorial </t>
  </si>
  <si>
    <t>1. Asegurar  la sostenibilidad financiera del sistema en condiciones de eficiencia</t>
  </si>
  <si>
    <t>1.1. Establecer medidas financieras para el saneamiento de pasivos</t>
  </si>
  <si>
    <t>2.1 Fortalecer la institucionalidad para la administración de los recursos del Sistema General de Seguridad Social en Salud</t>
  </si>
  <si>
    <t>3. Buen Gobierno</t>
  </si>
  <si>
    <t xml:space="preserve">3.2. Promover la Eficiencia y la Eficiencia Administrativa </t>
  </si>
  <si>
    <t xml:space="preserve">3.1. Afianzar la lucha contra la corrupción </t>
  </si>
  <si>
    <t>3.3. Optimizar la gestión de información</t>
  </si>
  <si>
    <t>3.4. Optimizar la gestión de la inversión de los recursos públicos</t>
  </si>
  <si>
    <t>A</t>
  </si>
  <si>
    <t>B</t>
  </si>
  <si>
    <t>C</t>
  </si>
  <si>
    <t>1. Talento Humano</t>
  </si>
  <si>
    <t>3. Gestión Resultado con valores</t>
  </si>
  <si>
    <t>4. Evaluación de Resultados</t>
  </si>
  <si>
    <t>5. Información y Comunicación</t>
  </si>
  <si>
    <t>6. Gestión del Conocimiento y la Innovación</t>
  </si>
  <si>
    <t>7. Control Interno</t>
  </si>
  <si>
    <t>2. Direccionamiento Estratégico</t>
  </si>
  <si>
    <t>Política MIPG</t>
  </si>
  <si>
    <t>Dimensión MIPG</t>
  </si>
  <si>
    <t>1.1. Talento Humano</t>
  </si>
  <si>
    <t>1.2. Integralidad</t>
  </si>
  <si>
    <t>2.1. Planeación Institucional</t>
  </si>
  <si>
    <t>2.2. Gestión Presupuestal y eficiencia del gasto público</t>
  </si>
  <si>
    <t>3.4 Seguridad Digital</t>
  </si>
  <si>
    <t>3.6. Servicio al Ciudadano</t>
  </si>
  <si>
    <t>4.1. Seguimiento y Evaluación del Desempeño Institucional</t>
  </si>
  <si>
    <t>5.1. Gestión Documental</t>
  </si>
  <si>
    <t>5.2. Transparencia, acceso a la información pública y lucha contra la corrupción</t>
  </si>
  <si>
    <t>6.1. Gestión del Conocimiento y la Innovación</t>
  </si>
  <si>
    <t>7.1. Control Interno</t>
  </si>
  <si>
    <t>D</t>
  </si>
  <si>
    <t>E</t>
  </si>
  <si>
    <t>Proceso</t>
  </si>
  <si>
    <t>3.1. Gestión presupuestal y eficiencia del gasto público</t>
  </si>
  <si>
    <t xml:space="preserve">3.2. Fortalecimiento organizacional y simplificación de procesos
</t>
  </si>
  <si>
    <t xml:space="preserve">3.7. Racionalización de Tramites </t>
  </si>
  <si>
    <t>3.8. Participación Ciudadana en la gestión publica</t>
  </si>
  <si>
    <t>3.9. Gobierno Digital: Para servicio y Gobierno Abierto</t>
  </si>
  <si>
    <t>3.3. Gobierno Digital: Para Gestión y Seguridad de la Información</t>
  </si>
  <si>
    <t>3.5. Defensa Jurídica</t>
  </si>
  <si>
    <t>1. Direccionamiento Estratégico</t>
  </si>
  <si>
    <t>F</t>
  </si>
  <si>
    <t>Procedimiento</t>
  </si>
  <si>
    <t>G</t>
  </si>
  <si>
    <t>Indicador</t>
  </si>
  <si>
    <t>CÓDIGO AREA</t>
  </si>
  <si>
    <t>NOMBRE AREA</t>
  </si>
  <si>
    <t>CÓDIGO
PRODUCTO</t>
  </si>
  <si>
    <t>Código ACTIVIDAD</t>
  </si>
  <si>
    <t>H</t>
  </si>
  <si>
    <t>INDICADOR SINERGIA</t>
  </si>
  <si>
    <t>UNIDAD DE MEDICIÓN</t>
  </si>
  <si>
    <t>POLÍTICA DEL MIPG</t>
  </si>
  <si>
    <t>DIMENSIÓN MIPG</t>
  </si>
  <si>
    <t>I</t>
  </si>
  <si>
    <t>OBJETIVO PND</t>
  </si>
  <si>
    <t>ESTRATEGIA ASOCIADO</t>
  </si>
  <si>
    <t>Porcentaje de ESE sin riesgo financiero o riesgo bajo</t>
  </si>
  <si>
    <t>Deudas a más de 180 días como porcentaje de facturación anual de los hospitales públicos</t>
  </si>
  <si>
    <t>Gasto por eventos no incluidos en el plan de beneficios ($ billones)</t>
  </si>
  <si>
    <t>Portales web de consulta en salud y protección social operando</t>
  </si>
  <si>
    <t>Reportar el plan Anticorrupción</t>
  </si>
  <si>
    <t>Cumplir con las directrices de la Ley 1712 de 2014</t>
  </si>
  <si>
    <t>Cumplir con el componente Rendición de Cuentas (Democratización de la Administración Pública)</t>
  </si>
  <si>
    <t xml:space="preserve">Estructurar y poner en funcionamiento la Entidad Administradora de los Recursos </t>
  </si>
  <si>
    <t>Mantener actualizado el reporte al SUIT</t>
  </si>
  <si>
    <t>Cumplir la Política de Servicio al Ciudadano</t>
  </si>
  <si>
    <t>Porcentaje de implementación de las recomendaciones de la OCDE en materia de control interno</t>
  </si>
  <si>
    <t>Porcentaje de implementación de las estrategias GEL</t>
  </si>
  <si>
    <t xml:space="preserve">Implementar gestión estratégica del talento humano </t>
  </si>
  <si>
    <t>Modelos de evaluación orientados al cumplimiento de objetivos y metas institucionales implementados</t>
  </si>
  <si>
    <t>Porcentaje de implementación del Plan Estratégico de Empleo Público, que incluya las recomendaciones de la OCDE</t>
  </si>
  <si>
    <t>Tablas de retención documental implementadas</t>
  </si>
  <si>
    <t>Reportar información al SISPRO</t>
  </si>
  <si>
    <t>Reportes a SPI, con indicadores actualizados</t>
  </si>
  <si>
    <t>Índice de actualización de los indicadores del PND Sinergia</t>
  </si>
  <si>
    <t>Utilización del SECOP II</t>
  </si>
  <si>
    <t>Sistema de Información del Sistema de Compra público Implementado</t>
  </si>
  <si>
    <t>Fuente de Recursos</t>
  </si>
  <si>
    <t>Recursos Propios</t>
  </si>
  <si>
    <t xml:space="preserve">Inversión </t>
  </si>
  <si>
    <t>Administrados</t>
  </si>
  <si>
    <t>NA</t>
  </si>
  <si>
    <t xml:space="preserve">EFICACIA EN LA EJECUCIÓN DE ACTIVIDADES </t>
  </si>
  <si>
    <t>DESCRIPCIÓN PRODUCTO</t>
  </si>
  <si>
    <t>DESCRIPCIÓN ACTIVIDAD</t>
  </si>
  <si>
    <t>Observaciones</t>
  </si>
  <si>
    <t>PGN</t>
  </si>
  <si>
    <t>Porcentaje</t>
  </si>
  <si>
    <t>Numérico</t>
  </si>
  <si>
    <t>ADMINISTRADORA DE RECURSOS DEL SISTEMA GENERAL DE SEGURIDAD SOCIAL EN SALUD -ADRES-</t>
  </si>
  <si>
    <t xml:space="preserve">PLAN DE ACCIÓN </t>
  </si>
  <si>
    <t>Evaluar la gestión y resultados de los procesos de calidad de la Dependencia</t>
  </si>
  <si>
    <t>Remitir informes trimestrales de los indicadores formulados y las acciones de mejoras</t>
  </si>
  <si>
    <t>VALOR PROGRAMADO VIGENCIA</t>
  </si>
  <si>
    <t>VALOR PROGRAMADO</t>
  </si>
  <si>
    <t>12000-1</t>
  </si>
  <si>
    <t>12000-1-1</t>
  </si>
  <si>
    <t>Reporte Trimestral del Avance del PA</t>
  </si>
  <si>
    <t>Informes de seguimiento a la Ejecución del Plan de Acción</t>
  </si>
  <si>
    <t>Asesorar y apoyar en la implementación de MIPG</t>
  </si>
  <si>
    <t>Modelo Integrado de Planeación</t>
  </si>
  <si>
    <t># Informes Publicados / # Informes Proyectados a Publicar</t>
  </si>
  <si>
    <t>Elaboración del Informe de Rendición de Cuentas al Congreso de la República 2017-2018</t>
  </si>
  <si>
    <t>Informe al Congreso de la Republica</t>
  </si>
  <si>
    <t>Vigencia 2018</t>
  </si>
  <si>
    <t>OBJETIVO ESTRATEGICO</t>
  </si>
  <si>
    <t>CÓDIGO
OBJETIVO ESTRATEGICO</t>
  </si>
  <si>
    <t>12000-1-1-1</t>
  </si>
  <si>
    <t>Lograr calidad y oportunidad en los procesos de reconocimiento del aseguramiento, prestaciones excepcionales y de financiamiento a instituciones del sector salud.</t>
  </si>
  <si>
    <t>Optimizar los procesos de recaudo, administración y pago de los recursos que se canalizan a través de la Entidad.</t>
  </si>
  <si>
    <t>Proteger, gestionar y defender los recursos del SGSSS.</t>
  </si>
  <si>
    <t>Desarrollar e implementar herramientas de tecnología y financieras para el manejo y control de los recursos.</t>
  </si>
  <si>
    <t>Diseño y ejecución de estrategias de campaña Marketing para la ADRES.</t>
  </si>
  <si>
    <t>Estrategia de Comunicación y  Marketing de la Adres</t>
  </si>
  <si>
    <t>11300-1</t>
  </si>
  <si>
    <t>11300-1-1</t>
  </si>
  <si>
    <t>11200-2</t>
  </si>
  <si>
    <t>Realizar seguimiento y reporte del cumplimiento del Plan de Acción</t>
  </si>
  <si>
    <t>11200-2-1</t>
  </si>
  <si>
    <t>11200-2-1-1</t>
  </si>
  <si>
    <t>Formular los proceso y procedimientos en el marco del MIPG</t>
  </si>
  <si>
    <t>11300-2</t>
  </si>
  <si>
    <t>11300-2-2</t>
  </si>
  <si>
    <t>Procesos y Procedimientos</t>
  </si>
  <si>
    <t>11300-3</t>
  </si>
  <si>
    <t>11300-3-1</t>
  </si>
  <si>
    <t>Seguimiento Ejecución Presupuestal de recursos administrados URA</t>
  </si>
  <si>
    <t>Financiación UPC Régimen Contributivo SSF</t>
  </si>
  <si>
    <t>Financiación UPC Régimen Contributivo CSF</t>
  </si>
  <si>
    <t>Transferencias Entidades de Administración Publica Central</t>
  </si>
  <si>
    <t>Empresas Publicas nacionales No Financieras - ADRES</t>
  </si>
  <si>
    <t>Sentencias y Conciliaciones URA</t>
  </si>
  <si>
    <t>Incapacidades</t>
  </si>
  <si>
    <t>Licencias de Maternidad y Paternidad</t>
  </si>
  <si>
    <t>Financiación UPC Régimen Subsidiado CSF</t>
  </si>
  <si>
    <t>Financiación UPC Régimen Subsidiado - CCF - SSF</t>
  </si>
  <si>
    <t>Atención en salud, transporte primario, indemnizaciones y auxilios funerarios víctimas</t>
  </si>
  <si>
    <t>Devolución de Aportes y Cotizaciones no conciliadas de vigencias anteriores</t>
  </si>
  <si>
    <t>Rendimientos Financieros saldo de Aportes Patronales no compensados - Art, 12 Decreto 1363 de 2016</t>
  </si>
  <si>
    <t>Prestaciones Excepcionales - Recobros</t>
  </si>
  <si>
    <t>Fortalecimiento red de urgencias nacional, emergencias sanitarias y eventos catastróficos</t>
  </si>
  <si>
    <t>Otros programas de salud promoción y prevención</t>
  </si>
  <si>
    <t>Recursos con destinación especifica</t>
  </si>
  <si>
    <t>FONSAET</t>
  </si>
  <si>
    <t>Rendimientos Financieros cuentas de recaudo EPS - SSF</t>
  </si>
  <si>
    <t>Fortalecimientos Patrimonial a las Entidades del Sector salud</t>
  </si>
  <si>
    <t>Ejecución del Trimestre / Presupuesto Proyectado del Trimestre</t>
  </si>
  <si>
    <t>11400-1</t>
  </si>
  <si>
    <t>11400-2</t>
  </si>
  <si>
    <t>11400-1-1</t>
  </si>
  <si>
    <t>11400-2-1</t>
  </si>
  <si>
    <t>11400-2-2</t>
  </si>
  <si>
    <t>11400-3</t>
  </si>
  <si>
    <t>Proceso de Compensación</t>
  </si>
  <si>
    <t>No. de Procesos de Compensación Ejecutados</t>
  </si>
  <si>
    <t>Liquidación de la UPC de los Afiliados del Régimen Subsidiado</t>
  </si>
  <si>
    <t>11400-3-1</t>
  </si>
  <si>
    <t>Publicación Giro Directo Régimen Contributivo</t>
  </si>
  <si>
    <t>Publicación Giro Directo Régimen Subsidiado</t>
  </si>
  <si>
    <t>Prestaciones económicas REX</t>
  </si>
  <si>
    <t>Trámite de prestaciones económicas REX</t>
  </si>
  <si>
    <t>Trámite de devolución de aportes REX</t>
  </si>
  <si>
    <t>Informes de auditoría de reintegro de recursos</t>
  </si>
  <si>
    <t>Elaboración de Informes de auditoría de reintegro de recursos</t>
  </si>
  <si>
    <t>Saldos a favor de ADRES en el proceso LMA</t>
  </si>
  <si>
    <t>Solicitud de aclaraciones a las EPS con saldos a favor de ADRES en el proceso LMA</t>
  </si>
  <si>
    <t>Compra Directa de Cartera</t>
  </si>
  <si>
    <t>No. De Compras de Carteras realizadas</t>
  </si>
  <si>
    <t>Certificación descuento proceso LMA - Findeter línea compensada</t>
  </si>
  <si>
    <t>Certificaciones remitidas</t>
  </si>
  <si>
    <t>Certificación descuento proceso de compensación - Findeter línea compensada</t>
  </si>
  <si>
    <t>Certificación descuento proceso LMA - Compra de Cartera</t>
  </si>
  <si>
    <t>Certificación descuento proceso de compensación - Compra de Cartera</t>
  </si>
  <si>
    <t># Procesos de Compensación Ejecutados/ # Procesos de Compensación Programados en el Periodo</t>
  </si>
  <si>
    <t>2. Administración de Riesgos y MIPG</t>
  </si>
  <si>
    <t>3. Gestión de Recobros y Reclamaciones</t>
  </si>
  <si>
    <t>4. Gestión Presupuestal</t>
  </si>
  <si>
    <t>5. Gestión de Recaudo y Fuentes de Financiación</t>
  </si>
  <si>
    <t>6. Gestión Contable y Control Recursos E.T.</t>
  </si>
  <si>
    <t xml:space="preserve">7. Gestión de Pagos y Portafolio
</t>
  </si>
  <si>
    <t>8. Gestión Integral Régimen Contributivo</t>
  </si>
  <si>
    <t>9. Gestión de Contratación</t>
  </si>
  <si>
    <t>10. Gestión del Talento Humano</t>
  </si>
  <si>
    <t>11. Gestión Financiera General</t>
  </si>
  <si>
    <t>12. Gestión Servicio al Ciudadano</t>
  </si>
  <si>
    <t xml:space="preserve">13. Gestión Documental
</t>
  </si>
  <si>
    <t>14. Administración Logística</t>
  </si>
  <si>
    <t>15. Gestión Integral Régimen Subsidiado</t>
  </si>
  <si>
    <t>16. Reintegro de Recursos</t>
  </si>
  <si>
    <t>17. Fortalecimiento Financiero  a EPSs e IPSs</t>
  </si>
  <si>
    <t>18. Gestión de Operaciones de Sistemas de Información</t>
  </si>
  <si>
    <t xml:space="preserve">19. Gestión de Proyectos de Información </t>
  </si>
  <si>
    <t>20. Gestión Soporte a las Tecnologías</t>
  </si>
  <si>
    <t xml:space="preserve">21. Gestión Jurídica </t>
  </si>
  <si>
    <t>22. Control y Evaluación de las Gestión</t>
  </si>
  <si>
    <t># Procesos de LMA Ejecutados / # Procesos de LMA Programados en el Periodo</t>
  </si>
  <si>
    <t># Giros Directos Ejecutados y Publicados / # Giros Directos Programados en el Periodo y Publicados</t>
  </si>
  <si>
    <t>Giro Directo RC</t>
  </si>
  <si>
    <t>Giro Directo RS</t>
  </si>
  <si>
    <t># Solicitudes de Prestaciones Económicas Tramitadas / # Solicitudes de Prestaciones Económicas Presentadas</t>
  </si>
  <si>
    <t># Solicitudes Devolución Aportes REX Tramitadas / # Solicitudes Devolución Aportes Presentadas</t>
  </si>
  <si>
    <t>11400-3-1-1</t>
  </si>
  <si>
    <t># Solicitudes de Aclaración Enviadas a las EPS / EPS con Saldos a Favor de ADRES en el Proceso de LMA</t>
  </si>
  <si>
    <t>11400-11</t>
  </si>
  <si>
    <t>11400-12</t>
  </si>
  <si>
    <t>11400-13</t>
  </si>
  <si>
    <t>11400-14</t>
  </si>
  <si>
    <t xml:space="preserve">Estudios del Sector </t>
  </si>
  <si>
    <t>Elaboración de Estudios del Sector</t>
  </si>
  <si>
    <t>Realizar Informes de Ejecución Presupuestal</t>
  </si>
  <si>
    <t>Gestión de Recaudo</t>
  </si>
  <si>
    <t>Seguimiento e identificación del Recaudo</t>
  </si>
  <si>
    <t>Seguimiento a Partidas Sin Identificar</t>
  </si>
  <si>
    <t># Partidas Identificadas que no fueron identificadas en el mes anterior / # Partidas No identificadas en el mes anterior</t>
  </si>
  <si>
    <t>Ordenes de Giros tramitadas</t>
  </si>
  <si>
    <t>Ordenes de Giros</t>
  </si>
  <si>
    <t>Portafolio</t>
  </si>
  <si>
    <t>Boletines</t>
  </si>
  <si>
    <t>Estados Financieros</t>
  </si>
  <si>
    <t># Estados Financieros Presentados / # Estados Financieros Programados</t>
  </si>
  <si>
    <t>Garantizar la adecuación institucional mediante actividades transversales que complementen y sustenten el desempeño de los procesos misionales y estratégicos, así como el seguimiento continuo al cumplimiento de los objetivos de la Entidad.</t>
  </si>
  <si>
    <t>Informe Operaciones Reciprocas CGN</t>
  </si>
  <si>
    <t>Informe</t>
  </si>
  <si>
    <t>11500-1</t>
  </si>
  <si>
    <t>11500-2</t>
  </si>
  <si>
    <t>11500-2-1</t>
  </si>
  <si>
    <t>11500-2-2</t>
  </si>
  <si>
    <t>11500-3</t>
  </si>
  <si>
    <t>11500-3-1</t>
  </si>
  <si>
    <t>11500-3-1-1</t>
  </si>
  <si>
    <t>11600-1</t>
  </si>
  <si>
    <t>11600-2</t>
  </si>
  <si>
    <t>11600-1-1</t>
  </si>
  <si>
    <t>11600-2-1</t>
  </si>
  <si>
    <t>11600-2-2</t>
  </si>
  <si>
    <t>11600-1-1-1</t>
  </si>
  <si>
    <t>11600-2-1-1</t>
  </si>
  <si>
    <t>11600-2-2-1</t>
  </si>
  <si>
    <t>11500-2-1-1</t>
  </si>
  <si>
    <t>11500-2-2-1</t>
  </si>
  <si>
    <t>11500-1-1-1</t>
  </si>
  <si>
    <t>Impartir los lineamientos en materia tecnológica para definir políticas, estrategias y prácticas que soporten la gestión del Sector</t>
  </si>
  <si>
    <t>11600-3</t>
  </si>
  <si>
    <t>11600-3-1</t>
  </si>
  <si>
    <t>Desarrollo e implementación del PETI</t>
  </si>
  <si>
    <t>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t>
  </si>
  <si>
    <t>11600-3-1-1</t>
  </si>
  <si>
    <t>Adquisición de infraestructura tecnológica</t>
  </si>
  <si>
    <t>Gestionar y administrar los procesos de adquisición y actualización del licenciamiento, requerido para el desarrollo de las actividades de la Entidad.</t>
  </si>
  <si>
    <t>Renovación de licencias</t>
  </si>
  <si>
    <t>Brindar Soporte a usuario interno</t>
  </si>
  <si>
    <t>Adquisición de bienes y/o servicios para la seguridad de la información</t>
  </si>
  <si>
    <t>Brindar Soporte al procesos BDUA</t>
  </si>
  <si>
    <t>Brindar Soporte a los sistemas de información que respaldan los procesos misionales de ADRES</t>
  </si>
  <si>
    <t>11500-1-1</t>
  </si>
  <si>
    <t>11200-1</t>
  </si>
  <si>
    <t>11200-1-1-1</t>
  </si>
  <si>
    <t>11300-1-1-1</t>
  </si>
  <si>
    <t>11300-2-2-1</t>
  </si>
  <si>
    <t>11300-3-1-1</t>
  </si>
  <si>
    <t>11300-3-1-2</t>
  </si>
  <si>
    <t>11300-3-1-3</t>
  </si>
  <si>
    <t>11300-3-1-4</t>
  </si>
  <si>
    <t>11300-3-1-5</t>
  </si>
  <si>
    <t>11300-3-1-6</t>
  </si>
  <si>
    <t>11300-3-1-7</t>
  </si>
  <si>
    <t>11300-3-1-8</t>
  </si>
  <si>
    <t>11300-3-1-9</t>
  </si>
  <si>
    <t>11300-3-1-10</t>
  </si>
  <si>
    <t>11300-3-1-11</t>
  </si>
  <si>
    <t>11300-3-1-12</t>
  </si>
  <si>
    <t>11300-3-1-13</t>
  </si>
  <si>
    <t>11300-3-1-14</t>
  </si>
  <si>
    <t>11300-3-1-15</t>
  </si>
  <si>
    <t>11300-3-1-16</t>
  </si>
  <si>
    <t>11300-3-1-17</t>
  </si>
  <si>
    <t>11300-3-1-18</t>
  </si>
  <si>
    <t>11300-3-1-19</t>
  </si>
  <si>
    <t>11300-3-1-20</t>
  </si>
  <si>
    <t>11300-3-1-21</t>
  </si>
  <si>
    <t>11400-1-1-1</t>
  </si>
  <si>
    <t>11400-2-1-1</t>
  </si>
  <si>
    <t>11400-2-2-1</t>
  </si>
  <si>
    <t>11800-1</t>
  </si>
  <si>
    <t>11800-1-1</t>
  </si>
  <si>
    <t>11800-1-1-1</t>
  </si>
  <si>
    <t>11800-2</t>
  </si>
  <si>
    <t>11800-2-1</t>
  </si>
  <si>
    <t>11800-3-1</t>
  </si>
  <si>
    <t>11800-2-2</t>
  </si>
  <si>
    <t>11800-2-1-1</t>
  </si>
  <si>
    <t>11800-2-2-1</t>
  </si>
  <si>
    <t>11700-2</t>
  </si>
  <si>
    <t>11700-2-1</t>
  </si>
  <si>
    <t>11700-2-2</t>
  </si>
  <si>
    <t>11700-2-1-1</t>
  </si>
  <si>
    <t>11700-2-2-1</t>
  </si>
  <si>
    <t>11800-3</t>
  </si>
  <si>
    <t>Realizar las auditorías internas, de acuerdo a lo programado para la vigencia.</t>
  </si>
  <si>
    <t>Dar respuesta a requerimientos de carácter interno en el marco de la normatividad vigente</t>
  </si>
  <si>
    <t>Dar respuesta a requerimientos de organismos externos en el marco de la normatividad vigente</t>
  </si>
  <si>
    <t>Medir el grado de cumplimiento de las acciones que hacen parte del Plan de mejoramiento institucional derivadas de la Auditoría de la CGR.</t>
  </si>
  <si>
    <t>Comunicar mensajes con contenidos de autocontrol y de esta manera fomentar la cultura del autocontrol en la ADRES.</t>
  </si>
  <si>
    <t>11800-3-1-1</t>
  </si>
  <si>
    <t xml:space="preserve">(Número de actividades cumplidas / Número de actividades suscritas con la CGR)*100 </t>
  </si>
  <si>
    <t>(Cantidad de Mensajes de autocontrol del mes/12) *100</t>
  </si>
  <si>
    <t>(Número de auditorías internas realizadas / Número de auditorías internas programadas)*100</t>
  </si>
  <si>
    <t>(Número de informes presentados  / Número de informes programados en el marco de la normatividad vigente)*100</t>
  </si>
  <si>
    <t>(Número de informes presentados oportunamente a entes externos / Número de informes requeridos por entes externos en el marco de la normatividad vigente)*100</t>
  </si>
  <si>
    <t>11800-4</t>
  </si>
  <si>
    <t>11800-5</t>
  </si>
  <si>
    <t>11800-6</t>
  </si>
  <si>
    <t>11800-7</t>
  </si>
  <si>
    <t>Oficina Asesora Jurídica</t>
  </si>
  <si>
    <t>11900-1</t>
  </si>
  <si>
    <t>11900-2</t>
  </si>
  <si>
    <t>11900-1-1</t>
  </si>
  <si>
    <t>11900-2-1</t>
  </si>
  <si>
    <t>11900-2-2</t>
  </si>
  <si>
    <t>12000-2</t>
  </si>
  <si>
    <t>12000-2-1</t>
  </si>
  <si>
    <t>11900-3</t>
  </si>
  <si>
    <t>11900-3-1</t>
  </si>
  <si>
    <t>11900-3-1-1</t>
  </si>
  <si>
    <t># Tutela Tramitadas Oportunamente / # Tutelas Radicadas que Requieren Trámite</t>
  </si>
  <si>
    <t>11900-3-2</t>
  </si>
  <si>
    <t>Ejercer la defensa extrajudicial y judicial en los asuntos y/o procesos judiciales en que la ADRES es parte o vinculado.</t>
  </si>
  <si>
    <t>Atender las solicitudes de pruebas de los despachos judiciales o terceros intervinientes en el proceso judicial</t>
  </si>
  <si>
    <t xml:space="preserve">Atender las reclamaciones administrativas </t>
  </si>
  <si>
    <t>Recurrir los Actos Administrativos interpuestos por COLPENSIONES</t>
  </si>
  <si>
    <t>Representación  judicial - Procesos Administrativos</t>
  </si>
  <si>
    <t>Respuesta y trámite de pruebas atendidas</t>
  </si>
  <si>
    <t>Dar respuesta a las reclamaciones administrativas radicadas por las EPS o IPS dentro del término legal</t>
  </si>
  <si>
    <t>Interponer oportunamente los recursos de Ley contra los actos administrativos de Colpensiones que ordenan la devolución de aportes al extinto FOYSGA, hoy Administradora de los Recursos del Sistema General de Seguridad Social en Salud - ADRES</t>
  </si>
  <si>
    <t># Procesos contenciosos administrativos contestados oportunamente / # Procesos contenciosos administrativos notificados a la Entidad</t>
  </si>
  <si>
    <t>11900-3-3</t>
  </si>
  <si>
    <t>11900-3-4</t>
  </si>
  <si>
    <t>11900-3-5</t>
  </si>
  <si>
    <t>Prestar el servicio especializado de vigilancia judicial en cada uno de los procesos que cursan en los despachos judiciales de departamentos, ciudades y municipios del país, garantizando el reporte oportuno de todas las actuaciones, trámites y decisiones que se generen en los procesos judiciales en que sea parte la Administradora de los Recursos del Sistema General de Seguridad Social en Salud – ADRES o contra el entonces FOSYGA .</t>
  </si>
  <si>
    <t>Ejercer la representación judicial en los procesos penales en que sea parte la Administradora de los Recursos del Sistema General de Seguridad Social en Salud – Administradora de los Recursos del Sistema General de Seguridad Social en Salud - ADRES.</t>
  </si>
  <si>
    <t>11700-2-3</t>
  </si>
  <si>
    <t>11700-2-3-1</t>
  </si>
  <si>
    <t>Efectuar los tramites asociados al pago de nomina de los funcionarios de la ADRES</t>
  </si>
  <si>
    <t>Valor pagado / Valor programado</t>
  </si>
  <si>
    <t>Seguimiento Ejecución Presupuestal de recursos administrados UGG</t>
  </si>
  <si>
    <t>Seguimiento a la ejecución presupuestal, PAC y Reservas</t>
  </si>
  <si>
    <t>Informes de seguimiento a la ejecución presupuestal, PAC y Reservas</t>
  </si>
  <si>
    <t>11700-2-4</t>
  </si>
  <si>
    <t>Número</t>
  </si>
  <si>
    <t>11700-2-5</t>
  </si>
  <si>
    <t>Informes Estados Financieros (Balance General y Estado de Resultados) de la UGG</t>
  </si>
  <si>
    <t>Estados Financieros (Balance General y Estado de Resultados) de la UGG</t>
  </si>
  <si>
    <t>11700-2-4-1</t>
  </si>
  <si>
    <t>11700-2-5-1</t>
  </si>
  <si>
    <t>Informes Operaciones Reciprocas</t>
  </si>
  <si>
    <t>11700-2-6</t>
  </si>
  <si>
    <t>11700-2-6-1</t>
  </si>
  <si>
    <t>Operaciones Reciprocas</t>
  </si>
  <si>
    <t>11700-2-7</t>
  </si>
  <si>
    <t>Cuentas de cobro generadas con los debidos soportes documentales</t>
  </si>
  <si>
    <t>11700-2-7-1</t>
  </si>
  <si>
    <t xml:space="preserve">Tramite de pago de las Cuentas de Cobro con Soportes Documentales radicadas en el mes </t>
  </si>
  <si>
    <t># Cuentas de Cobro con Soportes Documentales radicadas en el mes / # Pagos de las Cuentas de Cobro radicadas en el mes</t>
  </si>
  <si>
    <t>11700-2-8</t>
  </si>
  <si>
    <t>Trámite los Procesos  Precontractuales y Contractuales para la adquisición de Bienes y Servicios de conformidad con lo establecido en el Plan de Adquisiciones de la Dirección Administrativa y Financiera</t>
  </si>
  <si>
    <t>11700-2-9</t>
  </si>
  <si>
    <t># Procesos Contractuales Tramitados / # Procesos Incluidos en el Plan de Adquisiciones</t>
  </si>
  <si>
    <t>11700-2-8-1</t>
  </si>
  <si>
    <t>11700-2-9-1</t>
  </si>
  <si>
    <t>Trámites  Precontractuales y Contractuales Adelantados de conformidad con Plan de Adquisiciones de la Dirección.</t>
  </si>
  <si>
    <t># Procedimientos Aprobados / # Procedimientos Proyectados</t>
  </si>
  <si>
    <t>11700-2-10</t>
  </si>
  <si>
    <t>Sistema de nómina ( Solredes)</t>
  </si>
  <si>
    <t>11700-2-10-1</t>
  </si>
  <si>
    <t># Funcionarios Asistentes / # Funcionarios Convocados</t>
  </si>
  <si>
    <t># Encuestas Efectivas al Cumplimiento del Objetivo / # Encuestas de Satisfacciones Realizadas</t>
  </si>
  <si>
    <t>11700-2-11</t>
  </si>
  <si>
    <t>Salud Ocupacional</t>
  </si>
  <si>
    <t>11700-2-12</t>
  </si>
  <si>
    <t>11700-2-12-1</t>
  </si>
  <si>
    <t>11700-2-11-1</t>
  </si>
  <si>
    <t>Generar y Liquidar Nomina ADRES</t>
  </si>
  <si>
    <t>11700-2-13</t>
  </si>
  <si>
    <t>Archivo de Gestión Consolidado</t>
  </si>
  <si>
    <t>11700-2-13-1</t>
  </si>
  <si>
    <t>Expedición de Certificaciones de Personal</t>
  </si>
  <si>
    <t>11700-2-14</t>
  </si>
  <si>
    <t>11700-2-14-1</t>
  </si>
  <si>
    <t>Publicación Actos Administrativos Diario Oficial</t>
  </si>
  <si>
    <t>11700-2-15</t>
  </si>
  <si>
    <t>Funcionamiento Operativo de la ADRES</t>
  </si>
  <si>
    <t>11700-2-15-1</t>
  </si>
  <si>
    <t>Funcionamiento continuo de las instalaciones de la ADRES</t>
  </si>
  <si>
    <t>11700-2-16</t>
  </si>
  <si>
    <t xml:space="preserve">Suministro de Tiquetes Aéreos y Viatico </t>
  </si>
  <si>
    <t>11700-2-17</t>
  </si>
  <si>
    <t>11700-2-17-1</t>
  </si>
  <si>
    <t>Gestión de Correspondencia</t>
  </si>
  <si>
    <t xml:space="preserve">Garantizar la gestión de correspondencia de la entidad </t>
  </si>
  <si>
    <t>11900-3-6</t>
  </si>
  <si>
    <t>Representación  judicial - Demandas Laborales</t>
  </si>
  <si>
    <t># Demandas Laborales Contestadas Oportunamente / # Demandas Laborales Notificadas a la Entidad</t>
  </si>
  <si>
    <t># Solicitudes de pruebas atendidas / # Solicitudes de pruebas radicadas en la Entidad</t>
  </si>
  <si>
    <t>11900-3-7</t>
  </si>
  <si>
    <t># Reclamaciones administrativas atendidas oportunamente / # Reclamaciones administrativas radicadas en la Entidad</t>
  </si>
  <si>
    <t xml:space="preserve"># Recursos interpuestos oportunamente contra actos administrativos expedidos por Colpensiones / # Actos administrativos expedidos por Colpensiones notificados por aviso a </t>
  </si>
  <si>
    <t># Fichas técnicas de conciliación prejudicial presentadas a consideración del Comité de Conciliación / # Solicitudes de conciliación prejudicial radicadas en la Entidad</t>
  </si>
  <si>
    <t>11900-3-8</t>
  </si>
  <si>
    <t>Presentación de fichas técnicas de demandas ordinarias laborales  presentadas al Comité de Conciliación</t>
  </si>
  <si>
    <t># Fichas técnicas de demandas ordinarias laborales presentadas a consideración del Comité de Conciliación / # Demandas ordinarias laborales notificadas a la Entidad</t>
  </si>
  <si>
    <t># Solicitudes de embargo tramitadas oportunamente / # Solicitudes de embargo radicadas en la Entidad</t>
  </si>
  <si>
    <t>11900-3-9</t>
  </si>
  <si>
    <t xml:space="preserve">Emisión de Conceptos Jurídicos </t>
  </si>
  <si>
    <t>Depuración de Cartera FOSYGA y/o ADRES</t>
  </si>
  <si>
    <t>11900-3-10</t>
  </si>
  <si>
    <t>Venta de Cartera mayor a &gt;180 días con actos administrativos debidamente ejecutoriados a Central de Inversiones SA -CISA-</t>
  </si>
  <si>
    <t>Resoluciones de depuración de actos administrativos mediante los cuales se ordena el cobro a personas fallecidas</t>
  </si>
  <si>
    <t xml:space="preserve"># Reclamaciones Vendidas con mora mayor a 180 días / Reclamaciones contenidas actos administrativos ejecutoriados con mora mayor a 180 días </t>
  </si>
  <si>
    <t>Oficina Asesora de Planeación y Control de Riesgo</t>
  </si>
  <si>
    <t>Dirección de Liquidaciones y Garantías - Subdirección de Liquidaciones del Aseguramiento</t>
  </si>
  <si>
    <t>Dirección de Liquidaciones y Garantías - Subdirección de Garantías</t>
  </si>
  <si>
    <t>11700-2-16-1</t>
  </si>
  <si>
    <t>11900-3-2-1</t>
  </si>
  <si>
    <t>11900-3-4-1</t>
  </si>
  <si>
    <t>11900-3-5-1</t>
  </si>
  <si>
    <t>11900-3-6-1</t>
  </si>
  <si>
    <t>11900-3-7-1</t>
  </si>
  <si>
    <t>11900-3-9-1</t>
  </si>
  <si>
    <t>11900-3-10-3</t>
  </si>
  <si>
    <t>Dirección Otras Prestaciones</t>
  </si>
  <si>
    <t>Oficina Asesora Jurídica - Grupo de Acciones Constitucionales y Tutelas</t>
  </si>
  <si>
    <t>Oficina Asesora Jurídica - Grupo de Representación Judicial</t>
  </si>
  <si>
    <t xml:space="preserve">Ejercer la representación judicial, contestación y seguimiento de trámite del recurso extraordinario de casación para las sentencias que resulten adveras a la Administradora de Recursos del Sistema General de Seguridad Social - ADRES, y sobre las cuales sea procedente su interposición; así  como asesoras y ejercer la representación judicial en procesos cuya relevancia y asuntos requieran de su intervención para la adecuada defensa de los intereses de dicha Entidad. </t>
  </si>
  <si>
    <t>Oficina Asesora Jurídica - Grupo de Cobro Coactivo</t>
  </si>
  <si>
    <t>Dirección Administrativa y Financiera - Grupo de Contratación</t>
  </si>
  <si>
    <t xml:space="preserve">Apoyar a la Dirección Administrativa y Financiera, en la gestión y seguimiento de las situaciones y novedades administrativas que tienen afectación en la liquidación de la nómina, prestaciones sociales y demás reconocimientos económicos del personal de la ADRES. </t>
  </si>
  <si>
    <t xml:space="preserve">Realizar el estudio de seguridad, visita domiciliaria y verificación de la información de la Hoja de Vida y antecedentes financieros de los funcionarios de la entidad. </t>
  </si>
  <si>
    <t>Elaboración de solicitudes de aclaración sobre apropiaciones sin justa causa</t>
  </si>
  <si>
    <t># solicitudes de aclaración elaboradas/# EPS con hallazgos de apropiación sin justa causa</t>
  </si>
  <si>
    <t># Informes de Auditoría de Reintegro Elaborados / # EPS con Procedimiento de Reintegro de Recursos Iniciado</t>
  </si>
  <si>
    <t>Solicitudes de aclaración sobre apropiaciones sin justa causa</t>
  </si>
  <si>
    <t>Elaboración de comunicaciones con las conclusiones del procedimiento de la auditoría de reintegro de recursos</t>
  </si>
  <si>
    <t>Informes de comunicaciones con las conclusiones de la auditoría de reintegro de recursos enviados a la SNS</t>
  </si>
  <si>
    <t>11400-3-2</t>
  </si>
  <si>
    <t>11400-3-2-1</t>
  </si>
  <si>
    <t>11400-3-3</t>
  </si>
  <si>
    <t>11400-3-3-1</t>
  </si>
  <si>
    <t>11400-3-3-2</t>
  </si>
  <si>
    <t>11400-3-4</t>
  </si>
  <si>
    <t>11400-3-4-1</t>
  </si>
  <si>
    <t>11400-3-4-2</t>
  </si>
  <si>
    <t>11400-3-5</t>
  </si>
  <si>
    <t>11400-3-5-1</t>
  </si>
  <si>
    <t>11400-3-6</t>
  </si>
  <si>
    <t>11400-3-6-1</t>
  </si>
  <si>
    <t>11400-3-7</t>
  </si>
  <si>
    <t>11400-3-7-1</t>
  </si>
  <si>
    <t>11400-3-8</t>
  </si>
  <si>
    <t>11400-3-8-1</t>
  </si>
  <si>
    <t>11400-3-9</t>
  </si>
  <si>
    <t>11400-3-9-1</t>
  </si>
  <si>
    <t>11400-3-10</t>
  </si>
  <si>
    <t>11400-3-10-1</t>
  </si>
  <si>
    <t>11400-3-11</t>
  </si>
  <si>
    <t>11400-3-11-1</t>
  </si>
  <si>
    <t>11400-3-12</t>
  </si>
  <si>
    <t>11400-3-12-1</t>
  </si>
  <si>
    <t>11400-3-13</t>
  </si>
  <si>
    <t>11400-3-13-1</t>
  </si>
  <si>
    <t>11400-3-14</t>
  </si>
  <si>
    <t>11400-3-14-1</t>
  </si>
  <si>
    <t xml:space="preserve"># Comunicaciones con las conclusiones del procedimiento de la auditoría de reintegro de recursos elaborados/ # EPS con hallazgos de apropiación sin justa causa </t>
  </si>
  <si>
    <t># Compras de cartera realizadas/# Compras de carteras proyectadas</t>
  </si>
  <si>
    <t># Certificaciones remitidas/# Certificaciones proyectadas de acuerdo con el # de procesos en los que sea necesario aplicar</t>
  </si>
  <si>
    <t># Estudios realizados/# Estudios proyectados</t>
  </si>
  <si>
    <t>Dirección de Liquidación y Garantías</t>
  </si>
  <si>
    <t># Examenes Realizados / # Examenes Programados</t>
  </si>
  <si>
    <t>11600-3-2</t>
  </si>
  <si>
    <t>11600-3-2-1</t>
  </si>
  <si>
    <t>11600-3-6</t>
  </si>
  <si>
    <t>11600-3-3</t>
  </si>
  <si>
    <t>11600-3-3-1</t>
  </si>
  <si>
    <t>11600-3-4</t>
  </si>
  <si>
    <t>11600-3-4-1</t>
  </si>
  <si>
    <t>11600-3-5</t>
  </si>
  <si>
    <t>11600-3-5-1</t>
  </si>
  <si>
    <t>11600-3-6-1</t>
  </si>
  <si>
    <t>11600-3-7</t>
  </si>
  <si>
    <t>11600-3-7-1</t>
  </si>
  <si>
    <t>11600-3-8</t>
  </si>
  <si>
    <t>11600-3-8-1</t>
  </si>
  <si>
    <t>11600-3-9</t>
  </si>
  <si>
    <t>11600-3-9-1</t>
  </si>
  <si>
    <t>11500-3-2</t>
  </si>
  <si>
    <t>11500-3-2-1</t>
  </si>
  <si>
    <t>11500-3-3</t>
  </si>
  <si>
    <t>11500-3-3-1</t>
  </si>
  <si>
    <t>11500-3-4</t>
  </si>
  <si>
    <t>11500-3-4-1</t>
  </si>
  <si>
    <t>11500-3-5</t>
  </si>
  <si>
    <t>11500-3-5-1</t>
  </si>
  <si>
    <t>11500-3-6</t>
  </si>
  <si>
    <t>11500-3-6-1</t>
  </si>
  <si>
    <t>12000-2-1-1</t>
  </si>
  <si>
    <t>12000-2-2</t>
  </si>
  <si>
    <t>12000-2-2-1</t>
  </si>
  <si>
    <t>12000-2-3</t>
  </si>
  <si>
    <t>12000-2-3-1</t>
  </si>
  <si>
    <t>11900-1-1-1</t>
  </si>
  <si>
    <t>11900-2-1-1</t>
  </si>
  <si>
    <t>Dirección Administrativa y Financiera - Grupo de Talento Humano</t>
  </si>
  <si>
    <t>11900-3-3-1</t>
  </si>
  <si>
    <t>11900-3-8-1</t>
  </si>
  <si>
    <t>11900-3-10-1</t>
  </si>
  <si>
    <t>11900-3-10-2</t>
  </si>
  <si>
    <t>Conceptos</t>
  </si>
  <si>
    <t>11800-3-2</t>
  </si>
  <si>
    <t>11800-3-2-1</t>
  </si>
  <si>
    <t>11800-3-3</t>
  </si>
  <si>
    <t>11800-3-3-1</t>
  </si>
  <si>
    <t>11800-3-4</t>
  </si>
  <si>
    <t>11800-3-5</t>
  </si>
  <si>
    <t>11800-3-4-1</t>
  </si>
  <si>
    <t>11800-3-5-1</t>
  </si>
  <si>
    <t>11900-2-2-1</t>
  </si>
  <si>
    <t>Prestaciones Económicas Regímenes Especiales de Excepción</t>
  </si>
  <si>
    <t>Implementar estrategias, instrumentos y herramientas con aplicación de tecnologías de la información y las comunicaciones para brindar de manera constante y permanente un buen servicio al ciudadano y a las entidades del Sector.</t>
  </si>
  <si>
    <t>Elaborar las constancias de Archivos  y/o actas de liquidaciones de los procesos contractuales</t>
  </si>
  <si>
    <t xml:space="preserve">No de Actos de cierre y/ o liquidaciones elaboradas / No. De Contratos terminados. </t>
  </si>
  <si>
    <t>Realización de Exámenes de Salud Ocupacional (pre-ocupacionales, exámenes médicos post-ocupacionales y exámenes médicos post-incapacidad)</t>
  </si>
  <si>
    <t>Consolidar y organizar el archivo e gestión asociado a la nomina de la ADRES.</t>
  </si>
  <si>
    <t>Publicación Diario Oficial</t>
  </si>
  <si>
    <t>Trámites de Embargos</t>
  </si>
  <si>
    <t>VALOR ASIGNADO PARA EL DESARROLLO DE LA ACTIVIDAD</t>
  </si>
  <si>
    <t># Indicadores Medidos / # Indicadores Sujetos de Medición</t>
  </si>
  <si>
    <t>Administración y Custodia del Portafolio de Inversión</t>
  </si>
  <si>
    <t xml:space="preserve">Suministro de Tiquetes Aéreos y Viaticos </t>
  </si>
  <si>
    <t>Per capita Programas de Promoción y Prevención</t>
  </si>
  <si>
    <t>Publicación  Ejecución Presupuestal</t>
  </si>
  <si>
    <t>Informe Mensual de Recaudo Efectivo</t>
  </si>
  <si>
    <t>11300-2-1</t>
  </si>
  <si>
    <t>11300-2-1-1</t>
  </si>
  <si>
    <t>11300-3-2</t>
  </si>
  <si>
    <t>11300-3-2-1</t>
  </si>
  <si>
    <t>11300-3-3</t>
  </si>
  <si>
    <t>11300-3-3-1</t>
  </si>
  <si>
    <t>11300-3-3-2</t>
  </si>
  <si>
    <t>11300-3-3-3</t>
  </si>
  <si>
    <t>11300-3-4</t>
  </si>
  <si>
    <t>11300-3-4-1</t>
  </si>
  <si>
    <t>11300-3-5</t>
  </si>
  <si>
    <t>11300-3-5-1</t>
  </si>
  <si>
    <t>11300-3-6</t>
  </si>
  <si>
    <t>11300-3-6-1</t>
  </si>
  <si>
    <t>11300-3-7</t>
  </si>
  <si>
    <t>11300-3-7-1</t>
  </si>
  <si>
    <t>11300-3-8</t>
  </si>
  <si>
    <t>11300-3-8-1</t>
  </si>
  <si>
    <t># Recaudos Identificados / # Total de Recaudo Recibido en el Trimestre</t>
  </si>
  <si>
    <t># Ordenes Giradas / # Giradas Tramitadas</t>
  </si>
  <si>
    <t># Boletines Realizados / # Boletines Proyectados del Periodo</t>
  </si>
  <si>
    <t>No. de Procesos de LMA Ejecutados</t>
  </si>
  <si>
    <t>Formular los procesos y procedimientos en el marco del MIPG</t>
  </si>
  <si>
    <t>Remitir informe trimestral de los indicadores formulados y las acciones de mejoras</t>
  </si>
  <si>
    <t>Proceso de Giro Previo realizado a favor de las entidades recobrantes y proveedores servicios y tecnologías no incluidas en el PB con cargo a la UPC</t>
  </si>
  <si>
    <t>Realizar el giro previo efectuados a favor de las entidades recobrantes y proveedores de servicios y tecnologías no incluidas en el PB con cargo a la UPC</t>
  </si>
  <si>
    <t>Paquetes de recobros cuyo trámite de auditoría haya culminado, reconocidos y pagados por parte de ADRES.</t>
  </si>
  <si>
    <t>Paquetes de recobros cuyo trámite de auditoría haya culminado, para el trámite de reconocimiento y pago por parte de ADRES.</t>
  </si>
  <si>
    <t>Giro Directo del giro previo publicados</t>
  </si>
  <si>
    <t>Numerico</t>
  </si>
  <si>
    <t>Publicación del Giro Directo del giro previo</t>
  </si>
  <si>
    <t>Informe de supervisión realizados en el período</t>
  </si>
  <si>
    <t>Realizar infomes de supervisión en el período</t>
  </si>
  <si>
    <t xml:space="preserve">Boletines con resultados del proceso de reconocimiento y pago de recobros por concepto de servicios y tecnologías no cubiertos por el plan de beneficios con cargo a la UPC </t>
  </si>
  <si>
    <t xml:space="preserve">Realizar boletines con resultados del proceso de reconocimiento y pago de recobros por concepto de servicios y tecnologías no cubiertos por el plan de beneficios con cargo a la UPC </t>
  </si>
  <si>
    <t>11500-4</t>
  </si>
  <si>
    <t>Apoyos técnicos entregados a la OAJ en recobros y reclamaciones una vez son resueltos por la Dirección de Tecnología de la Información</t>
  </si>
  <si>
    <t>Entregar apoyos técnicos a la OAJ en recobros y reclamaciones una vez son resueltos por la Dirección de Tecnología de la Información</t>
  </si>
  <si>
    <t>Paquetes de reclamaciones pagados de acuerdo con lo definido en la normativa vigente</t>
  </si>
  <si>
    <t>Pagar paquetes de reclamaciones de acuerdo con lo definido en la normativa vigente</t>
  </si>
  <si>
    <t>Boletines con resultados del proceso reclamaciones</t>
  </si>
  <si>
    <t>Generar boletines con resultados del proceso reclamaciones</t>
  </si>
  <si>
    <t>11500-3-7</t>
  </si>
  <si>
    <t>11500-3-8</t>
  </si>
  <si>
    <t>11500-3-7-1</t>
  </si>
  <si>
    <t>11500-3-8-1</t>
  </si>
  <si>
    <t># Informes de supervisión realizados en el período / # Informes de supervisión proyectados</t>
  </si>
  <si>
    <t># Boletines realizados</t>
  </si>
  <si>
    <t># Apoyos Técnicos Entregados a la OAJ / # Apoyos Técnicos resueltos por la Direccion de Tecnología</t>
  </si>
  <si>
    <t>Dirección de Otras Prestaciones</t>
  </si>
  <si>
    <t># Ejecuciones Presupuestales Publicadas</t>
  </si>
  <si>
    <t># Estados Financieros Presentados</t>
  </si>
  <si>
    <t xml:space="preserve"># Informes Publicados </t>
  </si>
  <si>
    <t>11700-2-10-2</t>
  </si>
  <si>
    <t>11700-2-13-2</t>
  </si>
  <si>
    <t># Informes reportados</t>
  </si>
  <si>
    <t># Procedimientos Aprobados / # Procedimientos identificados</t>
  </si>
  <si>
    <t>Documento del PETI aprobado y entregado</t>
  </si>
  <si>
    <t>(Valor pagado / (Valor programado-penalizaciones))</t>
  </si>
  <si>
    <t>Implementación de estrategias, instrumentos y herramientas</t>
  </si>
  <si>
    <t># herramientas, instrumentos y/o herramientas implementados / # herramientas, instrumentos y/o herramientas requeridos</t>
  </si>
  <si>
    <t>Desarrollo de nuevos Sistemas de información</t>
  </si>
  <si>
    <t># sistemas de información desarrollados / # sistemas de información requieridos</t>
  </si>
  <si>
    <t>11600-3-10</t>
  </si>
  <si>
    <t xml:space="preserve">Arrendamiento de Equipos de Computo </t>
  </si>
  <si>
    <t>11600-3-10-1</t>
  </si>
  <si>
    <t>Suministro de Equipos de Computo a la ADRES</t>
  </si>
  <si>
    <t>No. De documentos radicados y gestionados/No. De documentos recibidos</t>
  </si>
  <si>
    <t>11700-2-18</t>
  </si>
  <si>
    <t>11700-2-18-1</t>
  </si>
  <si>
    <t>Custodia documental y atención de consultas</t>
  </si>
  <si>
    <t xml:space="preserve">Prestar los servicios especializados en gestión documental de administración, custodia, conservación, consulta, préstamo en sooporte físico y magnético </t>
  </si>
  <si>
    <t>No. De consultas gestionadas/No. De consultas realizadas</t>
  </si>
  <si>
    <t xml:space="preserve">Garantizar la Integridad, custodia, consulta y gestión de la documentación  de la entidad </t>
  </si>
  <si>
    <t>11700-2-19</t>
  </si>
  <si>
    <t>11700-2-19-1</t>
  </si>
  <si>
    <t>Fortalecimiento de canales de atención al ciudadano con el fin de brindar la atención, respuesta inmediata, seguimiento a solicitudes de los ciudadanos, empresas y servidores públicos. Call Center .</t>
  </si>
  <si>
    <t>Garantizar la gestión de Servicio al ciudadano de la entidad  por los diferentes canales  de atención.</t>
  </si>
  <si>
    <t xml:space="preserve"># de consultas y orientaciones resueltas/# consultas y orientaciones atendidas </t>
  </si>
  <si>
    <t xml:space="preserve">Garantizar la gestión de Servicio al ciudadano de la entidad  por los diferentes canales  de atención.. </t>
  </si>
  <si>
    <t>Apoyar técnicamente las actividades destinadas a prestar una atención elocuente y cordial a los usuarios de los trámites y servicios que brinda la Administradora de los Recursos del Sistema General de Seguridad Social en Salud - ADRES, resolviendo de forma oportuna las dudas y requerimientos presentados sobre los procesos y procedimientos desarrollados al interior de la entidad</t>
  </si>
  <si>
    <t>Valor pagado/Valor proyectado</t>
  </si>
  <si>
    <t># de nóminas generadas</t>
  </si>
  <si>
    <t>Porcentual</t>
  </si>
  <si>
    <t>Realizar capacitación y fortalecimiento de las competencias laborales de los funcionarios</t>
  </si>
  <si>
    <t>Plan de capacitación</t>
  </si>
  <si>
    <t>Plan de Bienestar</t>
  </si>
  <si>
    <t>Realizar actividades para fortalecer la calidad de vida de los servidores públicos de la entidad, así como el clima organizacional</t>
  </si>
  <si>
    <t># Capacitaciones Ejecutadas</t>
  </si>
  <si>
    <t>11700-2-20</t>
  </si>
  <si>
    <t>11700-2-20-1</t>
  </si>
  <si>
    <t>Liquidación y seguimiento novedades de nómina</t>
  </si>
  <si>
    <t>11700-2-21-1</t>
  </si>
  <si>
    <t>11700-2-21</t>
  </si>
  <si>
    <t># Actos Administrativos Publicados / # Actos Administrativos Recibidos para  Publicar</t>
  </si>
  <si>
    <t>Estudio de seguridad hojas de vida</t>
  </si>
  <si>
    <t># procedimientos Aprobados / # Procedimientos identificados</t>
  </si>
  <si>
    <t xml:space="preserve"># Procesos de Ordenación de gasto del Giro previo </t>
  </si>
  <si>
    <t># De ordenaciones realizadas de paquetes de recobros MYT0102 con resultado de auditoría culminado/ # Paquetes MYT0102 cuyo tramite de auditoria haya culminado</t>
  </si>
  <si>
    <t># publicaciones de Giros Directos efectuados</t>
  </si>
  <si>
    <t># De ordenaciones de paquetes de reclamaciones con resultado de auditoría culminado / # Paquetes cuyo tramite de auditoría haya culminado</t>
  </si>
  <si>
    <t xml:space="preserve">Formular los proceso y procedimientos en el marco del MIPG
</t>
  </si>
  <si>
    <t>Programa de auditorías internas de la OCI</t>
  </si>
  <si>
    <t>Entrega de informes de seguimiento de carácter interno en el marco de la normatividad vigente</t>
  </si>
  <si>
    <t>Entrega de informes a organismos externos en el marco de la normatividad vigente</t>
  </si>
  <si>
    <t>Seguimiento al Plan de Mejoramiento suscrito con la CGR-</t>
  </si>
  <si>
    <t>Actividades de promoción del  autocontrol para los funcionarios de ADRES.</t>
  </si>
  <si>
    <t xml:space="preserve">Reportar el cumplimiento de la ejecución del Plan de Acción </t>
  </si>
  <si>
    <t>Cumplimiento del Plan de Acción de la Depenencia</t>
  </si>
  <si>
    <t xml:space="preserve">
Reportar  trimestralmente el cumplimiento del Plan de Acción de la Dependencia</t>
  </si>
  <si>
    <t>Procesos y Procedimientos formulados</t>
  </si>
  <si>
    <t>Indicadores  y  acciones de mejora formulados</t>
  </si>
  <si>
    <t>Evaluar la gestión y resultados de los procesos de calidad de la Dependencia y remitir informes trimestrales de los indicadores formulados y las acciones de mejoras</t>
  </si>
  <si>
    <t xml:space="preserve"> Informes de respuestas a las acciones constitucionales  y de  tutelas </t>
  </si>
  <si>
    <t>Atender las solicitudes de informes derivadas de acciones constitucionales y tutelas</t>
  </si>
  <si>
    <t>Fichas técnicas de conciliaciones prejudiciales presentadas a consideración del Comité de Conciliación</t>
  </si>
  <si>
    <t>11900-3-11</t>
  </si>
  <si>
    <t>11900-3-11-1</t>
  </si>
  <si>
    <t># Fichas técnicas demandas ordinarias laborales presentadas a consideración del Comité de Conciliación / # Demandas ordinarias laborales notificadas a la Entidad dentro del periodo</t>
  </si>
  <si>
    <t># Reclamaciones administrativas atendidas en el periodo de acuerdo con los plazos establecidos (1 mes) / # Reclamaciones administrativas radicadas en la Entidad con una antelación de un mes a la finalización del periodo</t>
  </si>
  <si>
    <t># Recursos interpuestos oportunamente contra actos administrativos expedidos por Colpensiones / # Actos administrativos expedidos por Colpensiones notificados por aviso a la Entidad</t>
  </si>
  <si>
    <t xml:space="preserve">Solicitudes de embargos </t>
  </si>
  <si>
    <t># Solicitudes de embargo tramitadas oportunamente / # Solicitudes de embargo radicadas en la Entidad dentro del periodo</t>
  </si>
  <si>
    <t>Informe de identificación de  reclamaciones contenidas en actos administrativos debidamente ejecutoriados y con mora mayor a 180 días</t>
  </si>
  <si>
    <t>Cobro persuasivo de cartera por concepto de accidentes de transito, donde el vehículo involucrando carecida de SOAT</t>
  </si>
  <si>
    <t>11900-3-13</t>
  </si>
  <si>
    <t xml:space="preserve">
Expedición actos administrativos nuevos ordenando el cobro.</t>
  </si>
  <si>
    <t># Actos Administrativos Expedidos / # Reclamaciones Pagadas por concepto de accidentes de transito sin SOAT</t>
  </si>
  <si>
    <t>Cobro coactivo de cartera por concepto de accidentes de transito, donde el vehículo involucrando carecida de SOAT</t>
  </si>
  <si>
    <t>Adelantar proceso coactivo a partir de la  ejecutoria del acto administrarivo que ordenó el cobro.</t>
  </si>
  <si>
    <t># Mandamientos de Pago / # de Actos Administrativos Ejecutoriados</t>
  </si>
  <si>
    <t>11900-3-13-1</t>
  </si>
  <si>
    <t>11900-3-14-1</t>
  </si>
  <si>
    <t>Vigilancia judicial</t>
  </si>
  <si>
    <t>11900-3-15</t>
  </si>
  <si>
    <t>11900-3-15-1</t>
  </si>
  <si>
    <t>Recursos de casación, asesorías y representación judicial</t>
  </si>
  <si>
    <t>Procesos penales</t>
  </si>
  <si>
    <t># procesos penales en los que el apoderado adelantó actuación judicial / # procesos penales en los que es parte, tercero interviniente o víctima la ADRES</t>
  </si>
  <si>
    <t>Conciliaciones Prejudiciales y judiciales</t>
  </si>
  <si>
    <t>11700-2-22-1</t>
  </si>
  <si>
    <t>Valor estimado dado que se gestiona a demanda</t>
  </si>
  <si>
    <t>11900-3-7-2</t>
  </si>
  <si>
    <t>11900-3-12</t>
  </si>
  <si>
    <t>11900-3-12-1</t>
  </si>
  <si>
    <t>11900-3-14</t>
  </si>
  <si>
    <t>Etiquetas de fila</t>
  </si>
  <si>
    <t>Total general</t>
  </si>
  <si>
    <t>Total Dirección Administrativa y Financiera</t>
  </si>
  <si>
    <t>Total Dirección de Gestión de Recursos Financieros de Salud</t>
  </si>
  <si>
    <t>Total Dirección de Gestión de Tecnología de la Información y la Comunicación</t>
  </si>
  <si>
    <t>Total Dirección de Liquidaciones y Garantías</t>
  </si>
  <si>
    <t xml:space="preserve">Total Dirección de Otras Prestaciones  </t>
  </si>
  <si>
    <t>Total Dirección General</t>
  </si>
  <si>
    <t>Total Oficina Asesora de Planeación y Control de Riegos</t>
  </si>
  <si>
    <t>Total Oficina Asesora Jurídica</t>
  </si>
  <si>
    <t>Total Oficina de Control Interno</t>
  </si>
  <si>
    <t>Suma de VALOR ASIGNADO PARA EL DESARROLLO DE LA ACTIVIDAD</t>
  </si>
  <si>
    <t>Plan de Adquisiciones publicado WEB</t>
  </si>
  <si>
    <t xml:space="preserve">Suma de Valor total estimado </t>
  </si>
  <si>
    <t xml:space="preserve">Oficina Control Interno </t>
  </si>
  <si>
    <t>(en blanco)</t>
  </si>
  <si>
    <t>,</t>
  </si>
  <si>
    <t>SEMÁFORO EFICACIA EN LA EJECUCIÓN DE ACTIVIDADES</t>
  </si>
  <si>
    <t>No Prog ni Ejec</t>
  </si>
  <si>
    <t>No programado ni Ejecutado</t>
  </si>
  <si>
    <t>No Prog, Ejec=</t>
  </si>
  <si>
    <t>No programado pero con Ejecución</t>
  </si>
  <si>
    <t xml:space="preserve">0% &lt;= 79% </t>
  </si>
  <si>
    <t xml:space="preserve">Cumplió Parcialmente    </t>
  </si>
  <si>
    <t xml:space="preserve">80% &lt;=99% </t>
  </si>
  <si>
    <t xml:space="preserve">Avanzo Sustancialmente </t>
  </si>
  <si>
    <t xml:space="preserve">Cumplió  </t>
  </si>
  <si>
    <t>&gt;100%</t>
  </si>
  <si>
    <t xml:space="preserve">Sobre ejecutado </t>
  </si>
  <si>
    <t>11700-2-2-5</t>
  </si>
  <si>
    <t>Efectuar los tramites asociados al pago de las Transferencias de la ADRES</t>
  </si>
  <si>
    <t>11700-2-2-6</t>
  </si>
  <si>
    <t>Efectuar los tramites asociados a la ejecución de otros recursos asignados a la ADRES</t>
  </si>
  <si>
    <t xml:space="preserve">Publicación Diario Oficial y diario de Amplia Circulación </t>
  </si>
  <si>
    <t>Publicación Actos Administrativos Diario Oficial y diario de amplia circulación</t>
  </si>
  <si>
    <t>Per cápita Programas de Promoción y Prevención</t>
  </si>
  <si>
    <t>Realizar informes de supervisión en el período</t>
  </si>
  <si>
    <t># Apoyos Técnicos Entregados a la OAJ / # Apoyos Técnicos resueltos por la Dirección de Tecnología</t>
  </si>
  <si>
    <t># sistemas de información desarrollados / # sistemas de información requeridos</t>
  </si>
  <si>
    <t xml:space="preserve">Suministro de Tiquetes Aéreos y Viáticos </t>
  </si>
  <si>
    <t xml:space="preserve">Prestar los servicios especializados en gestión documental de administración, custodia, conservación, consulta, préstamo en soporte físico y magnético </t>
  </si>
  <si>
    <t>Cumplimiento del Plan de Acción de la Dependencia</t>
  </si>
  <si>
    <t>Adelantar proceso coactivo a partir de la  ejecutoria del acto administrativo que ordenó el cobro.</t>
  </si>
  <si>
    <t># conceptos emitidos / # conceptos requeridos</t>
  </si>
  <si>
    <t>VIGENCIA 2018</t>
  </si>
  <si>
    <t xml:space="preserve">Informes de respuestas a las acciones constitucionales  y de  tutelas </t>
  </si>
  <si>
    <t xml:space="preserve">DESCRIPCIÓN ACTIVIDAD </t>
  </si>
  <si>
    <t>Incluye $20,000,000 de capacitación, que en el presupuesto se identifican en el rubro de capacitación y bienestar social</t>
  </si>
  <si>
    <t>OBSERVACIONES</t>
  </si>
  <si>
    <t>AVANCES PRIMER TRIMESTRE</t>
  </si>
  <si>
    <t>AVANCES TERCER TRIMESTRE</t>
  </si>
  <si>
    <t>AVANCES SEGUNDO TRIMESTRE</t>
  </si>
  <si>
    <t>AVANCES CUARTO TRIMESTRE</t>
  </si>
  <si>
    <t>AVANCE ACUMILADO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</si>
</sst>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_-;\-* #,##0.00_-;_-* &quot;-&quot;_-;_-@_-"/>
    <numFmt numFmtId="166" formatCode="_-* #,##0.000_-;\-* #,##0.000_-;_-* &quot;-&quot;_-;_-@_-"/>
  </numFmts>
  <fonts count="21" x14ac:knownFonts="1">
    <font>
      <sz val="11"/>
      <color theme="1"/>
      <name val="Calibri"/>
      <family val="2"/>
      <scheme val="minor"/>
    </font>
    <font>
      <b/>
      <sz val="9"/>
      <color theme="0"/>
      <name val="Arial"/>
      <family val="2"/>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theme="1"/>
      <name val="Calibri"/>
      <family val="2"/>
      <scheme val="minor"/>
    </font>
    <font>
      <b/>
      <sz val="10"/>
      <color theme="1"/>
      <name val="Verdana"/>
      <family val="2"/>
    </font>
    <font>
      <b/>
      <sz val="11"/>
      <color rgb="FFFF0000"/>
      <name val="Calibri"/>
      <family val="2"/>
      <scheme val="minor"/>
    </font>
    <font>
      <sz val="11"/>
      <name val="Calibri"/>
      <family val="2"/>
      <scheme val="minor"/>
    </font>
    <font>
      <b/>
      <sz val="9"/>
      <color indexed="81"/>
      <name val="Tahoma"/>
      <family val="2"/>
    </font>
    <font>
      <sz val="9"/>
      <color indexed="81"/>
      <name val="Tahoma"/>
      <family val="2"/>
    </font>
    <font>
      <sz val="11"/>
      <color rgb="FFFF0000"/>
      <name val="Calibri"/>
      <family val="2"/>
      <scheme val="minor"/>
    </font>
    <font>
      <sz val="8"/>
      <color theme="1" tint="0.499984740745262"/>
      <name val="Calibri"/>
      <family val="2"/>
      <scheme val="minor"/>
    </font>
    <font>
      <sz val="9"/>
      <color theme="1"/>
      <name val="Calibri"/>
      <family val="2"/>
      <scheme val="minor"/>
    </font>
    <font>
      <b/>
      <sz val="8"/>
      <color rgb="FF0000FF"/>
      <name val="Calibri"/>
      <family val="2"/>
      <scheme val="minor"/>
    </font>
    <font>
      <sz val="8.5"/>
      <color theme="1"/>
      <name val="Calibri"/>
      <family val="2"/>
      <scheme val="minor"/>
    </font>
    <font>
      <b/>
      <sz val="9"/>
      <color rgb="FF000000"/>
      <name val="Calibri"/>
      <family val="2"/>
      <scheme val="minor"/>
    </font>
    <font>
      <sz val="10"/>
      <color theme="1"/>
      <name val="Arial"/>
      <family val="2"/>
    </font>
    <font>
      <u/>
      <sz val="10"/>
      <color theme="10"/>
      <name val="Arial"/>
      <family val="2"/>
    </font>
    <font>
      <sz val="11"/>
      <color theme="4" tint="-0.249977111117893"/>
      <name val="Calibri"/>
      <family val="2"/>
      <scheme val="minor"/>
    </font>
  </fonts>
  <fills count="1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rgb="FFFFFF00"/>
        <bgColor indexed="64"/>
      </patternFill>
    </fill>
    <fill>
      <patternFill patternType="solid">
        <fgColor rgb="FF92D050"/>
        <bgColor indexed="64"/>
      </patternFill>
    </fill>
    <fill>
      <patternFill patternType="solid">
        <fgColor rgb="FFDBE5F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80808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0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9" fontId="2" fillId="0" borderId="0" applyFont="0" applyFill="0" applyBorder="0" applyAlignment="0" applyProtection="0"/>
    <xf numFmtId="0" fontId="5" fillId="0" borderId="0"/>
    <xf numFmtId="41" fontId="2" fillId="0" borderId="0" applyFont="0" applyFill="0" applyBorder="0" applyAlignment="0" applyProtection="0"/>
    <xf numFmtId="0" fontId="7" fillId="11" borderId="0" applyNumberFormat="0" applyBorder="0" applyProtection="0">
      <alignment horizontal="center" vertical="center"/>
    </xf>
    <xf numFmtId="42" fontId="2" fillId="0" borderId="0" applyFont="0" applyFill="0" applyBorder="0" applyAlignment="0" applyProtection="0"/>
    <xf numFmtId="0" fontId="7" fillId="14" borderId="1" applyNumberFormat="0" applyProtection="0">
      <alignment horizontal="left" vertical="center" wrapText="1"/>
    </xf>
    <xf numFmtId="0" fontId="18" fillId="0" borderId="0"/>
    <xf numFmtId="164" fontId="18" fillId="0" borderId="0" applyFont="0" applyFill="0" applyBorder="0" applyAlignment="0" applyProtection="0"/>
    <xf numFmtId="42" fontId="18" fillId="0" borderId="0" applyFont="0" applyFill="0" applyBorder="0" applyAlignment="0" applyProtection="0"/>
    <xf numFmtId="41" fontId="18" fillId="0" borderId="0" applyFont="0" applyFill="0" applyBorder="0" applyAlignment="0" applyProtection="0"/>
    <xf numFmtId="0" fontId="19" fillId="0" borderId="0" applyNumberFormat="0" applyFill="0" applyBorder="0" applyAlignment="0" applyProtection="0"/>
    <xf numFmtId="43" fontId="18" fillId="0" borderId="0" applyFont="0" applyFill="0" applyBorder="0" applyAlignment="0" applyProtection="0"/>
  </cellStyleXfs>
  <cellXfs count="273">
    <xf numFmtId="0" fontId="0" fillId="0" borderId="0" xfId="0"/>
    <xf numFmtId="0" fontId="0" fillId="0" borderId="1" xfId="0" applyBorder="1"/>
    <xf numFmtId="0" fontId="0" fillId="0" borderId="1" xfId="0" applyBorder="1" applyAlignment="1">
      <alignment vertical="top"/>
    </xf>
    <xf numFmtId="0" fontId="0" fillId="0" borderId="1" xfId="0" applyBorder="1" applyAlignment="1">
      <alignment vertical="top" wrapText="1"/>
    </xf>
    <xf numFmtId="9" fontId="0" fillId="0" borderId="0" xfId="1" applyFont="1"/>
    <xf numFmtId="0" fontId="0" fillId="0" borderId="0" xfId="0" applyFill="1" applyBorder="1" applyAlignment="1">
      <alignment vertical="top"/>
    </xf>
    <xf numFmtId="0" fontId="0" fillId="0" borderId="1" xfId="0" applyFill="1" applyBorder="1" applyAlignment="1">
      <alignment vertical="top" wrapText="1"/>
    </xf>
    <xf numFmtId="0" fontId="0" fillId="3" borderId="1" xfId="0" applyFill="1" applyBorder="1" applyAlignment="1">
      <alignment vertical="top" wrapText="1"/>
    </xf>
    <xf numFmtId="0" fontId="4" fillId="5" borderId="1" xfId="0" applyFont="1" applyFill="1" applyBorder="1" applyAlignment="1">
      <alignment horizontal="center" vertical="center"/>
    </xf>
    <xf numFmtId="0" fontId="0" fillId="0" borderId="0" xfId="0" applyAlignment="1">
      <alignment vertical="center"/>
    </xf>
    <xf numFmtId="0" fontId="4" fillId="5" borderId="1" xfId="0" applyFont="1" applyFill="1" applyBorder="1" applyAlignment="1">
      <alignment horizontal="center" vertical="center" wrapText="1"/>
    </xf>
    <xf numFmtId="0" fontId="0" fillId="0" borderId="3" xfId="0" applyBorder="1" applyAlignment="1"/>
    <xf numFmtId="0" fontId="1" fillId="8" borderId="1" xfId="0" applyFont="1" applyFill="1" applyBorder="1" applyAlignment="1">
      <alignment horizontal="center" vertical="center" wrapText="1"/>
    </xf>
    <xf numFmtId="9" fontId="0" fillId="7" borderId="1" xfId="1" applyFont="1" applyFill="1" applyBorder="1" applyAlignment="1">
      <alignment vertical="center" wrapText="1"/>
    </xf>
    <xf numFmtId="0" fontId="0" fillId="0" borderId="0" xfId="0" applyAlignment="1">
      <alignment horizontal="center"/>
    </xf>
    <xf numFmtId="9" fontId="0" fillId="6" borderId="1" xfId="1" applyFont="1" applyFill="1" applyBorder="1" applyAlignment="1">
      <alignment vertical="center" wrapText="1"/>
    </xf>
    <xf numFmtId="0" fontId="0" fillId="3" borderId="1" xfId="0" applyFill="1" applyBorder="1"/>
    <xf numFmtId="9" fontId="0" fillId="3" borderId="1" xfId="1" applyFont="1" applyFill="1" applyBorder="1" applyAlignment="1">
      <alignment vertical="center" wrapText="1"/>
    </xf>
    <xf numFmtId="0" fontId="0" fillId="3" borderId="0" xfId="0" applyFill="1"/>
    <xf numFmtId="0" fontId="0" fillId="9" borderId="1" xfId="0" applyFill="1" applyBorder="1" applyAlignment="1">
      <alignment vertical="top" wrapText="1"/>
    </xf>
    <xf numFmtId="41" fontId="0" fillId="0" borderId="0" xfId="3" applyFont="1"/>
    <xf numFmtId="0" fontId="0" fillId="9" borderId="1" xfId="0" applyFill="1" applyBorder="1"/>
    <xf numFmtId="0" fontId="4" fillId="5" borderId="0" xfId="0" applyFont="1" applyFill="1" applyBorder="1" applyAlignment="1">
      <alignment horizontal="center" vertical="center" wrapText="1"/>
    </xf>
    <xf numFmtId="0" fontId="0" fillId="0" borderId="0" xfId="0" applyBorder="1"/>
    <xf numFmtId="0" fontId="0" fillId="0" borderId="4" xfId="0"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0" fillId="9" borderId="8" xfId="0" applyFill="1" applyBorder="1" applyAlignment="1">
      <alignment vertical="top" wrapText="1"/>
    </xf>
    <xf numFmtId="0" fontId="0" fillId="3" borderId="6" xfId="0" applyFill="1" applyBorder="1" applyAlignment="1">
      <alignment vertical="top" wrapText="1"/>
    </xf>
    <xf numFmtId="0" fontId="0" fillId="3" borderId="8" xfId="0" applyFill="1" applyBorder="1" applyAlignment="1">
      <alignment vertical="top" wrapText="1"/>
    </xf>
    <xf numFmtId="0" fontId="0" fillId="3" borderId="12" xfId="0" applyFill="1" applyBorder="1" applyAlignment="1">
      <alignment vertical="top" wrapText="1"/>
    </xf>
    <xf numFmtId="0" fontId="0" fillId="9" borderId="10" xfId="0" applyFill="1"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5" borderId="1" xfId="0" applyFill="1" applyBorder="1" applyAlignment="1">
      <alignment vertical="center"/>
    </xf>
    <xf numFmtId="0" fontId="0" fillId="5" borderId="1" xfId="0" applyFill="1" applyBorder="1" applyAlignment="1">
      <alignment vertical="center" wrapText="1"/>
    </xf>
    <xf numFmtId="0" fontId="0" fillId="5" borderId="1" xfId="0" applyFill="1" applyBorder="1" applyAlignment="1">
      <alignment horizontal="right" vertical="center"/>
    </xf>
    <xf numFmtId="0" fontId="0" fillId="5" borderId="1" xfId="0" applyFill="1" applyBorder="1" applyAlignment="1">
      <alignment horizontal="center" vertical="center"/>
    </xf>
    <xf numFmtId="0" fontId="0" fillId="5" borderId="1" xfId="0" applyFill="1" applyBorder="1" applyAlignment="1">
      <alignment horizontal="left" vertical="center" wrapText="1"/>
    </xf>
    <xf numFmtId="41" fontId="0" fillId="5" borderId="1" xfId="3" applyFont="1" applyFill="1" applyBorder="1" applyAlignment="1">
      <alignment vertical="center"/>
    </xf>
    <xf numFmtId="9" fontId="0" fillId="5" borderId="1" xfId="1" applyFont="1" applyFill="1" applyBorder="1" applyAlignment="1">
      <alignment vertical="center"/>
    </xf>
    <xf numFmtId="0" fontId="0" fillId="5" borderId="1" xfId="0" applyFill="1" applyBorder="1" applyAlignment="1">
      <alignment vertical="top" wrapText="1"/>
    </xf>
    <xf numFmtId="0" fontId="0" fillId="5" borderId="1" xfId="0" applyFill="1" applyBorder="1"/>
    <xf numFmtId="0" fontId="0" fillId="5" borderId="1" xfId="1" applyNumberFormat="1" applyFont="1" applyFill="1" applyBorder="1" applyAlignment="1">
      <alignment vertical="center"/>
    </xf>
    <xf numFmtId="9" fontId="0" fillId="5" borderId="1" xfId="1" applyFont="1" applyFill="1" applyBorder="1" applyAlignment="1">
      <alignment vertical="center" wrapText="1"/>
    </xf>
    <xf numFmtId="0" fontId="0" fillId="5" borderId="0" xfId="0" applyFill="1"/>
    <xf numFmtId="9" fontId="0" fillId="5" borderId="1" xfId="0" applyNumberFormat="1" applyFill="1" applyBorder="1" applyAlignment="1">
      <alignment vertical="center"/>
    </xf>
    <xf numFmtId="9" fontId="0" fillId="5" borderId="1" xfId="1" applyFont="1" applyFill="1" applyBorder="1" applyAlignment="1">
      <alignment horizontal="right" vertical="center"/>
    </xf>
    <xf numFmtId="41" fontId="0" fillId="0" borderId="0" xfId="0" applyNumberFormat="1"/>
    <xf numFmtId="41" fontId="0" fillId="5" borderId="1" xfId="0" applyNumberFormat="1" applyFill="1" applyBorder="1" applyAlignment="1">
      <alignment vertical="center"/>
    </xf>
    <xf numFmtId="9" fontId="0" fillId="5" borderId="1" xfId="0" applyNumberFormat="1" applyFill="1" applyBorder="1" applyAlignment="1">
      <alignment horizontal="right" vertical="center"/>
    </xf>
    <xf numFmtId="41" fontId="0" fillId="5" borderId="1" xfId="3" applyFont="1" applyFill="1" applyBorder="1" applyAlignment="1">
      <alignment horizontal="right" vertical="center"/>
    </xf>
    <xf numFmtId="1" fontId="0" fillId="5" borderId="1" xfId="1" applyNumberFormat="1" applyFont="1" applyFill="1" applyBorder="1" applyAlignment="1">
      <alignment horizontal="right" vertical="center"/>
    </xf>
    <xf numFmtId="1" fontId="0" fillId="5" borderId="1" xfId="0" applyNumberFormat="1" applyFill="1" applyBorder="1" applyAlignment="1">
      <alignment horizontal="right" vertical="center"/>
    </xf>
    <xf numFmtId="9" fontId="8" fillId="5" borderId="1" xfId="1" applyFont="1" applyFill="1" applyBorder="1" applyAlignment="1">
      <alignment horizontal="right" vertical="center"/>
    </xf>
    <xf numFmtId="9" fontId="0" fillId="5" borderId="1" xfId="1" applyFont="1" applyFill="1" applyBorder="1"/>
    <xf numFmtId="9" fontId="0" fillId="5" borderId="1" xfId="0" applyNumberFormat="1" applyFill="1" applyBorder="1" applyAlignment="1">
      <alignment vertical="center" wrapText="1"/>
    </xf>
    <xf numFmtId="9" fontId="0" fillId="9" borderId="1" xfId="1" applyFont="1" applyFill="1" applyBorder="1" applyAlignment="1">
      <alignment vertical="center" wrapText="1"/>
    </xf>
    <xf numFmtId="0" fontId="0" fillId="9" borderId="0" xfId="0" applyFill="1"/>
    <xf numFmtId="0" fontId="0" fillId="9" borderId="12" xfId="0" applyFill="1" applyBorder="1" applyAlignment="1">
      <alignment vertical="top" wrapText="1"/>
    </xf>
    <xf numFmtId="0" fontId="0" fillId="0" borderId="16" xfId="0" applyBorder="1" applyAlignment="1">
      <alignment vertical="top" wrapText="1"/>
    </xf>
    <xf numFmtId="41" fontId="0" fillId="5" borderId="1" xfId="0" applyNumberFormat="1" applyFill="1" applyBorder="1" applyAlignment="1">
      <alignment vertical="center" wrapText="1"/>
    </xf>
    <xf numFmtId="0" fontId="0" fillId="12" borderId="1" xfId="0" applyFill="1" applyBorder="1" applyAlignment="1">
      <alignment vertical="center"/>
    </xf>
    <xf numFmtId="0" fontId="0" fillId="12" borderId="1" xfId="0" applyFill="1" applyBorder="1" applyAlignment="1">
      <alignment vertical="center" wrapText="1"/>
    </xf>
    <xf numFmtId="0" fontId="0" fillId="12" borderId="1" xfId="0" applyFill="1" applyBorder="1" applyAlignment="1">
      <alignment horizontal="right" vertical="center"/>
    </xf>
    <xf numFmtId="0" fontId="0" fillId="12" borderId="1" xfId="0" applyFill="1" applyBorder="1" applyAlignment="1">
      <alignment horizontal="center" vertical="center"/>
    </xf>
    <xf numFmtId="0" fontId="0" fillId="12" borderId="1" xfId="0" applyFill="1" applyBorder="1" applyAlignment="1">
      <alignment horizontal="left" vertical="center" wrapText="1"/>
    </xf>
    <xf numFmtId="41" fontId="0" fillId="12" borderId="1" xfId="3" applyFont="1" applyFill="1" applyBorder="1" applyAlignment="1">
      <alignment vertical="center"/>
    </xf>
    <xf numFmtId="9" fontId="0" fillId="12" borderId="1" xfId="1" applyFont="1" applyFill="1" applyBorder="1" applyAlignment="1">
      <alignment vertical="center"/>
    </xf>
    <xf numFmtId="0" fontId="0" fillId="12" borderId="1" xfId="0" applyFill="1" applyBorder="1" applyAlignment="1">
      <alignment vertical="top" wrapText="1"/>
    </xf>
    <xf numFmtId="0" fontId="0" fillId="12" borderId="1" xfId="0" applyFill="1" applyBorder="1"/>
    <xf numFmtId="0" fontId="0" fillId="12" borderId="1" xfId="1" applyNumberFormat="1" applyFont="1" applyFill="1" applyBorder="1" applyAlignment="1">
      <alignment vertical="center"/>
    </xf>
    <xf numFmtId="9" fontId="0" fillId="12" borderId="1" xfId="1" applyFont="1" applyFill="1" applyBorder="1" applyAlignment="1">
      <alignment vertical="center" wrapText="1"/>
    </xf>
    <xf numFmtId="0" fontId="0" fillId="12" borderId="0" xfId="0" applyFill="1"/>
    <xf numFmtId="9" fontId="0" fillId="12" borderId="1" xfId="0" applyNumberFormat="1" applyFill="1" applyBorder="1" applyAlignment="1">
      <alignment vertical="center"/>
    </xf>
    <xf numFmtId="9" fontId="0" fillId="12" borderId="1" xfId="1" applyFont="1" applyFill="1" applyBorder="1" applyAlignment="1">
      <alignment horizontal="right" vertical="center"/>
    </xf>
    <xf numFmtId="0" fontId="0" fillId="12" borderId="1" xfId="0" applyNumberFormat="1" applyFill="1" applyBorder="1" applyAlignment="1">
      <alignment vertical="center"/>
    </xf>
    <xf numFmtId="41" fontId="0" fillId="12" borderId="1" xfId="0" applyNumberFormat="1" applyFill="1" applyBorder="1" applyAlignment="1">
      <alignment vertical="center" wrapText="1"/>
    </xf>
    <xf numFmtId="0" fontId="0" fillId="13" borderId="1" xfId="0" applyFill="1" applyBorder="1" applyAlignment="1">
      <alignment vertical="center"/>
    </xf>
    <xf numFmtId="0" fontId="0" fillId="13" borderId="1" xfId="0" applyFill="1" applyBorder="1" applyAlignment="1">
      <alignment vertical="center" wrapText="1"/>
    </xf>
    <xf numFmtId="0" fontId="0" fillId="13" borderId="1" xfId="0" applyFill="1" applyBorder="1" applyAlignment="1">
      <alignment horizontal="center" vertical="center"/>
    </xf>
    <xf numFmtId="0" fontId="0" fillId="13" borderId="1" xfId="0" applyFill="1" applyBorder="1" applyAlignment="1">
      <alignment horizontal="left" vertical="center" wrapText="1"/>
    </xf>
    <xf numFmtId="41" fontId="0" fillId="13" borderId="1" xfId="3" applyFont="1" applyFill="1" applyBorder="1" applyAlignment="1">
      <alignment vertical="center"/>
    </xf>
    <xf numFmtId="9" fontId="0" fillId="13" borderId="1" xfId="1" applyFont="1" applyFill="1" applyBorder="1" applyAlignment="1">
      <alignment vertical="center"/>
    </xf>
    <xf numFmtId="0" fontId="0" fillId="13" borderId="1" xfId="0" applyFill="1" applyBorder="1" applyAlignment="1">
      <alignment vertical="top" wrapText="1"/>
    </xf>
    <xf numFmtId="0" fontId="0" fillId="13" borderId="1" xfId="0" applyFill="1" applyBorder="1"/>
    <xf numFmtId="41" fontId="0" fillId="13" borderId="1" xfId="0" applyNumberFormat="1" applyFill="1" applyBorder="1" applyAlignment="1">
      <alignment vertical="center" wrapText="1"/>
    </xf>
    <xf numFmtId="0" fontId="0" fillId="13" borderId="1" xfId="1" applyNumberFormat="1" applyFont="1" applyFill="1" applyBorder="1" applyAlignment="1">
      <alignment vertical="center"/>
    </xf>
    <xf numFmtId="9" fontId="0" fillId="13" borderId="1" xfId="1" applyFont="1" applyFill="1" applyBorder="1" applyAlignment="1">
      <alignment horizontal="center" vertical="center"/>
    </xf>
    <xf numFmtId="0" fontId="0" fillId="13" borderId="1" xfId="0" applyFill="1" applyBorder="1" applyAlignment="1">
      <alignment horizontal="left" vertical="top" wrapText="1"/>
    </xf>
    <xf numFmtId="9" fontId="9" fillId="13" borderId="1" xfId="0" applyNumberFormat="1" applyFont="1" applyFill="1" applyBorder="1" applyAlignment="1">
      <alignment horizontal="center" vertical="center"/>
    </xf>
    <xf numFmtId="9" fontId="0" fillId="13" borderId="1" xfId="0" applyNumberFormat="1" applyFill="1" applyBorder="1" applyAlignment="1">
      <alignment vertical="center" wrapText="1"/>
    </xf>
    <xf numFmtId="166" fontId="0" fillId="13" borderId="1" xfId="0" applyNumberFormat="1" applyFill="1" applyBorder="1"/>
    <xf numFmtId="9" fontId="0" fillId="13" borderId="1" xfId="0" applyNumberFormat="1" applyFill="1" applyBorder="1" applyAlignment="1">
      <alignment horizontal="center" vertical="center"/>
    </xf>
    <xf numFmtId="165" fontId="0" fillId="13" borderId="1" xfId="0" applyNumberFormat="1" applyFill="1" applyBorder="1"/>
    <xf numFmtId="41" fontId="0" fillId="13" borderId="1" xfId="0" applyNumberFormat="1" applyFill="1" applyBorder="1" applyAlignment="1">
      <alignment vertical="center"/>
    </xf>
    <xf numFmtId="0" fontId="0" fillId="13" borderId="0" xfId="0" applyFill="1"/>
    <xf numFmtId="41" fontId="0" fillId="13" borderId="1" xfId="1" applyNumberFormat="1" applyFont="1" applyFill="1" applyBorder="1" applyAlignment="1">
      <alignment vertical="center"/>
    </xf>
    <xf numFmtId="9" fontId="0" fillId="12" borderId="1" xfId="0" applyNumberFormat="1" applyFill="1" applyBorder="1" applyAlignment="1">
      <alignment horizontal="right" vertical="center"/>
    </xf>
    <xf numFmtId="9" fontId="0" fillId="12" borderId="1" xfId="0" applyNumberFormat="1" applyFill="1" applyBorder="1"/>
    <xf numFmtId="9" fontId="0" fillId="5" borderId="1" xfId="0" applyNumberFormat="1" applyFill="1" applyBorder="1"/>
    <xf numFmtId="0" fontId="0" fillId="5" borderId="1" xfId="0" applyFill="1" applyBorder="1" applyAlignment="1">
      <alignment horizontal="left" vertical="top" wrapText="1"/>
    </xf>
    <xf numFmtId="9" fontId="0" fillId="5" borderId="1" xfId="0" applyNumberFormat="1" applyFill="1" applyBorder="1" applyAlignment="1">
      <alignment horizontal="center" vertical="center"/>
    </xf>
    <xf numFmtId="0" fontId="0" fillId="5" borderId="1" xfId="0" applyFill="1" applyBorder="1" applyAlignment="1">
      <alignment wrapText="1"/>
    </xf>
    <xf numFmtId="165" fontId="0" fillId="12" borderId="1" xfId="0" applyNumberFormat="1" applyFill="1" applyBorder="1"/>
    <xf numFmtId="9" fontId="0" fillId="12" borderId="1" xfId="1" applyFont="1" applyFill="1" applyBorder="1" applyAlignment="1">
      <alignment horizontal="center" vertical="center"/>
    </xf>
    <xf numFmtId="0" fontId="0" fillId="12" borderId="1" xfId="0" applyFill="1" applyBorder="1" applyAlignment="1">
      <alignment horizontal="left" vertical="top" wrapText="1"/>
    </xf>
    <xf numFmtId="9" fontId="0" fillId="12" borderId="1" xfId="0" applyNumberFormat="1" applyFill="1" applyBorder="1" applyAlignment="1">
      <alignment horizontal="center" vertical="center"/>
    </xf>
    <xf numFmtId="0" fontId="0" fillId="12" borderId="17" xfId="0" applyFill="1" applyBorder="1" applyAlignment="1">
      <alignment vertical="center" wrapText="1"/>
    </xf>
    <xf numFmtId="0" fontId="0" fillId="12" borderId="17" xfId="0" applyFill="1" applyBorder="1" applyAlignment="1">
      <alignment horizontal="left" vertical="center" wrapText="1"/>
    </xf>
    <xf numFmtId="42" fontId="0" fillId="12" borderId="0" xfId="5" applyFont="1" applyFill="1"/>
    <xf numFmtId="9" fontId="0" fillId="12" borderId="0" xfId="0" applyNumberFormat="1" applyFill="1"/>
    <xf numFmtId="42" fontId="0" fillId="12" borderId="0" xfId="0" applyNumberFormat="1" applyFill="1"/>
    <xf numFmtId="43" fontId="0" fillId="12" borderId="1" xfId="0" applyNumberFormat="1" applyFill="1" applyBorder="1"/>
    <xf numFmtId="1" fontId="0" fillId="12" borderId="1" xfId="1" applyNumberFormat="1" applyFont="1" applyFill="1" applyBorder="1" applyAlignment="1">
      <alignment vertical="center"/>
    </xf>
    <xf numFmtId="42" fontId="0" fillId="12" borderId="1" xfId="5" applyFont="1" applyFill="1" applyBorder="1" applyAlignment="1">
      <alignment vertical="center"/>
    </xf>
    <xf numFmtId="0" fontId="0" fillId="9" borderId="1" xfId="0" applyFill="1" applyBorder="1" applyAlignment="1">
      <alignment horizontal="left" vertical="top" wrapText="1"/>
    </xf>
    <xf numFmtId="41" fontId="0" fillId="13" borderId="1" xfId="3" applyFont="1" applyFill="1" applyBorder="1" applyAlignment="1">
      <alignment horizontal="center" vertical="center"/>
    </xf>
    <xf numFmtId="1" fontId="0" fillId="13" borderId="1" xfId="0" applyNumberFormat="1" applyFill="1" applyBorder="1" applyAlignment="1">
      <alignment horizontal="center" vertical="center"/>
    </xf>
    <xf numFmtId="1" fontId="0" fillId="13" borderId="1" xfId="1" applyNumberFormat="1" applyFont="1" applyFill="1" applyBorder="1" applyAlignment="1">
      <alignment horizontal="center" vertical="center"/>
    </xf>
    <xf numFmtId="3" fontId="0" fillId="13" borderId="1" xfId="1" applyNumberFormat="1" applyFont="1" applyFill="1" applyBorder="1" applyAlignment="1">
      <alignment horizontal="center" vertical="center"/>
    </xf>
    <xf numFmtId="0" fontId="0" fillId="13" borderId="1" xfId="0" applyFill="1" applyBorder="1" applyAlignment="1">
      <alignment horizontal="right" vertical="center"/>
    </xf>
    <xf numFmtId="9" fontId="0" fillId="13" borderId="1" xfId="0" applyNumberFormat="1" applyFill="1" applyBorder="1" applyAlignment="1">
      <alignment vertical="center"/>
    </xf>
    <xf numFmtId="0" fontId="0" fillId="13" borderId="17" xfId="0" applyFill="1" applyBorder="1" applyAlignment="1">
      <alignment horizontal="left" vertical="center" wrapText="1"/>
    </xf>
    <xf numFmtId="0" fontId="0" fillId="13" borderId="17" xfId="0" applyFill="1" applyBorder="1" applyAlignment="1">
      <alignment vertical="center" wrapText="1"/>
    </xf>
    <xf numFmtId="0" fontId="0" fillId="9" borderId="1" xfId="0" applyFill="1" applyBorder="1" applyAlignment="1">
      <alignment horizontal="left"/>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0" xfId="0" applyAlignment="1">
      <alignment horizontal="left"/>
    </xf>
    <xf numFmtId="41" fontId="6" fillId="3" borderId="0" xfId="0" applyNumberFormat="1" applyFont="1" applyFill="1"/>
    <xf numFmtId="0" fontId="0" fillId="0" borderId="0" xfId="0" applyAlignment="1">
      <alignment horizontal="center"/>
    </xf>
    <xf numFmtId="0" fontId="0" fillId="0" borderId="1" xfId="0" applyBorder="1" applyAlignment="1">
      <alignment vertical="center"/>
    </xf>
    <xf numFmtId="0" fontId="0" fillId="0" borderId="1" xfId="0" applyBorder="1" applyAlignment="1">
      <alignment vertical="center" wrapText="1"/>
    </xf>
    <xf numFmtId="0" fontId="0" fillId="0" borderId="23" xfId="0" applyBorder="1"/>
    <xf numFmtId="41" fontId="0" fillId="0" borderId="0" xfId="3" applyFont="1" applyBorder="1"/>
    <xf numFmtId="41" fontId="0" fillId="0" borderId="19" xfId="0" applyNumberFormat="1" applyBorder="1"/>
    <xf numFmtId="41" fontId="0" fillId="0" borderId="24" xfId="0" applyNumberFormat="1" applyBorder="1"/>
    <xf numFmtId="41" fontId="0" fillId="0" borderId="25" xfId="0" applyNumberFormat="1" applyBorder="1"/>
    <xf numFmtId="41" fontId="0" fillId="0" borderId="26" xfId="0" applyNumberFormat="1" applyBorder="1"/>
    <xf numFmtId="0" fontId="0" fillId="0" borderId="2" xfId="0" applyBorder="1"/>
    <xf numFmtId="41" fontId="0" fillId="0" borderId="3" xfId="3" applyFont="1" applyBorder="1"/>
    <xf numFmtId="41" fontId="0" fillId="0" borderId="27" xfId="0" applyNumberFormat="1" applyBorder="1"/>
    <xf numFmtId="10" fontId="0" fillId="5" borderId="1" xfId="1" applyNumberFormat="1" applyFont="1" applyFill="1" applyBorder="1" applyAlignment="1">
      <alignment vertical="center"/>
    </xf>
    <xf numFmtId="0" fontId="0" fillId="0" borderId="1" xfId="0" applyBorder="1" applyAlignment="1">
      <alignment horizontal="right" vertical="center"/>
    </xf>
    <xf numFmtId="0" fontId="0" fillId="0" borderId="1" xfId="0" applyBorder="1" applyAlignment="1">
      <alignment horizontal="center"/>
    </xf>
    <xf numFmtId="9" fontId="0" fillId="0" borderId="1" xfId="1" applyFont="1" applyBorder="1" applyAlignment="1">
      <alignment vertical="center"/>
    </xf>
    <xf numFmtId="0" fontId="0" fillId="0" borderId="1" xfId="1" applyNumberFormat="1" applyFont="1" applyBorder="1" applyAlignment="1">
      <alignment vertical="center"/>
    </xf>
    <xf numFmtId="9" fontId="0" fillId="3" borderId="1" xfId="1" applyFont="1" applyFill="1" applyBorder="1" applyAlignment="1">
      <alignment vertical="center"/>
    </xf>
    <xf numFmtId="43" fontId="0" fillId="0" borderId="0" xfId="0" applyNumberFormat="1"/>
    <xf numFmtId="0" fontId="0" fillId="0" borderId="0" xfId="0" applyFill="1"/>
    <xf numFmtId="0" fontId="4" fillId="0" borderId="0" xfId="0" applyFont="1" applyAlignment="1">
      <alignment horizontal="left"/>
    </xf>
    <xf numFmtId="0" fontId="17" fillId="16" borderId="1" xfId="0" applyFont="1" applyFill="1" applyBorder="1" applyAlignment="1">
      <alignment horizontal="center" vertical="center" wrapText="1" readingOrder="1"/>
    </xf>
    <xf numFmtId="0" fontId="14" fillId="0" borderId="1" xfId="0" applyFont="1" applyBorder="1" applyAlignment="1">
      <alignment vertical="center"/>
    </xf>
    <xf numFmtId="0" fontId="15" fillId="6" borderId="1" xfId="0" applyFont="1" applyFill="1" applyBorder="1" applyAlignment="1">
      <alignment horizontal="center" vertical="center"/>
    </xf>
    <xf numFmtId="0" fontId="16" fillId="0" borderId="1" xfId="0" applyFont="1" applyBorder="1" applyAlignment="1">
      <alignment horizontal="left" vertical="center"/>
    </xf>
    <xf numFmtId="0" fontId="17" fillId="17" borderId="1" xfId="0" applyFont="1" applyFill="1" applyBorder="1" applyAlignment="1">
      <alignment horizontal="center" vertical="center" wrapText="1" readingOrder="1"/>
    </xf>
    <xf numFmtId="0" fontId="14" fillId="0" borderId="1" xfId="0" applyFont="1" applyBorder="1" applyAlignment="1">
      <alignment horizontal="left" vertical="center"/>
    </xf>
    <xf numFmtId="0" fontId="17" fillId="9" borderId="1" xfId="0" applyFont="1" applyFill="1" applyBorder="1" applyAlignment="1">
      <alignment horizontal="center" vertical="center" wrapText="1" readingOrder="1"/>
    </xf>
    <xf numFmtId="0" fontId="5" fillId="3" borderId="1" xfId="2" applyFill="1" applyBorder="1" applyAlignment="1">
      <alignment horizontal="center" vertical="center"/>
    </xf>
    <xf numFmtId="0" fontId="13" fillId="0" borderId="1" xfId="0" applyFont="1" applyBorder="1" applyAlignment="1">
      <alignment horizontal="center" vertical="center"/>
    </xf>
    <xf numFmtId="9" fontId="17" fillId="10" borderId="1" xfId="0" applyNumberFormat="1" applyFont="1" applyFill="1" applyBorder="1" applyAlignment="1">
      <alignment horizontal="center" vertical="center" wrapText="1" readingOrder="1"/>
    </xf>
    <xf numFmtId="41" fontId="0" fillId="13" borderId="4" xfId="3" applyFont="1" applyFill="1" applyBorder="1" applyAlignment="1">
      <alignment horizontal="center" vertical="center"/>
    </xf>
    <xf numFmtId="41" fontId="0" fillId="13" borderId="17" xfId="3" applyFont="1" applyFill="1" applyBorder="1" applyAlignment="1">
      <alignment horizontal="center" vertical="center"/>
    </xf>
    <xf numFmtId="41" fontId="0" fillId="13" borderId="18" xfId="3" applyFont="1" applyFill="1" applyBorder="1" applyAlignment="1">
      <alignment horizontal="center" vertical="center"/>
    </xf>
    <xf numFmtId="0" fontId="0" fillId="13" borderId="4" xfId="0" applyFill="1" applyBorder="1" applyAlignment="1">
      <alignment horizontal="center"/>
    </xf>
    <xf numFmtId="0" fontId="0" fillId="13" borderId="17" xfId="0" applyFill="1" applyBorder="1" applyAlignment="1">
      <alignment horizontal="center"/>
    </xf>
    <xf numFmtId="0" fontId="0" fillId="13" borderId="18" xfId="0" applyFill="1" applyBorder="1" applyAlignment="1">
      <alignment horizontal="center"/>
    </xf>
    <xf numFmtId="9" fontId="0" fillId="13" borderId="4" xfId="1" applyFont="1" applyFill="1" applyBorder="1" applyAlignment="1">
      <alignment horizontal="center" vertical="center"/>
    </xf>
    <xf numFmtId="9" fontId="0" fillId="13" borderId="17" xfId="1" applyFont="1" applyFill="1" applyBorder="1" applyAlignment="1">
      <alignment horizontal="center" vertical="center"/>
    </xf>
    <xf numFmtId="9" fontId="0" fillId="13" borderId="18" xfId="1" applyFont="1" applyFill="1" applyBorder="1" applyAlignment="1">
      <alignment horizontal="center" vertical="center"/>
    </xf>
    <xf numFmtId="0" fontId="0" fillId="13" borderId="4" xfId="0" applyFill="1" applyBorder="1" applyAlignment="1">
      <alignment horizontal="center" vertical="center" wrapText="1"/>
    </xf>
    <xf numFmtId="0" fontId="0" fillId="13" borderId="17" xfId="0" applyFill="1" applyBorder="1" applyAlignment="1">
      <alignment horizontal="center" vertical="center" wrapText="1"/>
    </xf>
    <xf numFmtId="0" fontId="0" fillId="13" borderId="18"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1" xfId="0" applyFont="1" applyFill="1" applyBorder="1" applyAlignment="1">
      <alignment horizontal="center" vertical="center"/>
    </xf>
    <xf numFmtId="0" fontId="4" fillId="0" borderId="0" xfId="0" applyFont="1" applyAlignment="1">
      <alignment horizontal="left"/>
    </xf>
    <xf numFmtId="0" fontId="1" fillId="2" borderId="4" xfId="0" applyFont="1" applyFill="1" applyBorder="1" applyAlignment="1">
      <alignment horizontal="center" vertical="center" wrapText="1"/>
    </xf>
    <xf numFmtId="0" fontId="0" fillId="0" borderId="0" xfId="0" applyAlignment="1">
      <alignment horizontal="center"/>
    </xf>
    <xf numFmtId="0" fontId="0" fillId="0" borderId="19" xfId="0" applyBorder="1" applyAlignment="1">
      <alignment horizontal="center"/>
    </xf>
    <xf numFmtId="0" fontId="0" fillId="15" borderId="20" xfId="0" applyFill="1" applyBorder="1" applyAlignment="1">
      <alignment horizontal="center"/>
    </xf>
    <xf numFmtId="0" fontId="0" fillId="15" borderId="21" xfId="0" applyFill="1" applyBorder="1" applyAlignment="1">
      <alignment horizontal="center"/>
    </xf>
    <xf numFmtId="0" fontId="0" fillId="15" borderId="22" xfId="0" applyFill="1" applyBorder="1" applyAlignment="1">
      <alignment horizont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left"/>
    </xf>
    <xf numFmtId="0" fontId="0" fillId="3" borderId="5"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1" xfId="0" applyFill="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41" fontId="0" fillId="0" borderId="0" xfId="0" applyNumberFormat="1" applyFill="1"/>
    <xf numFmtId="3" fontId="12" fillId="0" borderId="0" xfId="0" applyNumberFormat="1" applyFont="1" applyFill="1"/>
    <xf numFmtId="0" fontId="12" fillId="0" borderId="0" xfId="0" applyFont="1" applyFill="1"/>
    <xf numFmtId="41" fontId="12" fillId="0" borderId="0" xfId="0" applyNumberFormat="1" applyFont="1" applyFill="1"/>
    <xf numFmtId="41" fontId="20" fillId="0" borderId="0" xfId="3" applyFont="1" applyFill="1"/>
    <xf numFmtId="0" fontId="0" fillId="0" borderId="1" xfId="0" applyFill="1" applyBorder="1" applyAlignment="1">
      <alignment horizontal="right"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42" fontId="0" fillId="0" borderId="1" xfId="5" applyFont="1" applyFill="1" applyBorder="1" applyAlignment="1">
      <alignment horizontal="right" vertical="center"/>
    </xf>
    <xf numFmtId="9" fontId="0" fillId="0" borderId="1" xfId="1" applyFont="1" applyFill="1" applyBorder="1" applyAlignment="1">
      <alignment horizontal="right" vertical="center"/>
    </xf>
    <xf numFmtId="0" fontId="0" fillId="0" borderId="1" xfId="0" applyFill="1" applyBorder="1" applyAlignment="1">
      <alignment horizontal="justify" vertical="center"/>
    </xf>
    <xf numFmtId="9" fontId="0" fillId="0" borderId="1" xfId="0" applyNumberFormat="1" applyFill="1" applyBorder="1" applyAlignment="1">
      <alignment horizontal="right" vertical="center"/>
    </xf>
    <xf numFmtId="10" fontId="0" fillId="0" borderId="1" xfId="1" applyNumberFormat="1" applyFont="1" applyFill="1" applyBorder="1" applyAlignment="1">
      <alignment horizontal="right" vertical="center"/>
    </xf>
    <xf numFmtId="41" fontId="0" fillId="0" borderId="1" xfId="3" applyFont="1" applyFill="1" applyBorder="1" applyAlignment="1">
      <alignment horizontal="right" vertical="center"/>
    </xf>
    <xf numFmtId="9" fontId="0" fillId="0" borderId="1" xfId="3" applyNumberFormat="1" applyFont="1" applyFill="1" applyBorder="1" applyAlignment="1">
      <alignment horizontal="right" vertical="center"/>
    </xf>
    <xf numFmtId="1" fontId="0" fillId="0" borderId="1" xfId="1" applyNumberFormat="1" applyFont="1" applyFill="1" applyBorder="1" applyAlignment="1">
      <alignment horizontal="right" vertical="center"/>
    </xf>
    <xf numFmtId="1" fontId="0" fillId="0" borderId="1" xfId="0" applyNumberFormat="1" applyFill="1" applyBorder="1" applyAlignment="1">
      <alignment horizontal="right" vertical="center"/>
    </xf>
    <xf numFmtId="0" fontId="0" fillId="0" borderId="1" xfId="0" applyNumberFormat="1" applyFill="1" applyBorder="1" applyAlignment="1">
      <alignment horizontal="right" vertical="center"/>
    </xf>
    <xf numFmtId="9" fontId="9" fillId="0" borderId="1" xfId="0" applyNumberFormat="1" applyFont="1" applyFill="1" applyBorder="1" applyAlignment="1">
      <alignment horizontal="right" vertical="center"/>
    </xf>
    <xf numFmtId="9" fontId="0" fillId="0" borderId="1" xfId="0" applyNumberFormat="1" applyFill="1" applyBorder="1" applyAlignment="1">
      <alignment horizontal="right" vertical="center" wrapText="1"/>
    </xf>
    <xf numFmtId="0" fontId="0" fillId="0" borderId="0" xfId="0" applyFill="1" applyAlignment="1">
      <alignment horizontal="justify" vertical="center"/>
    </xf>
    <xf numFmtId="42" fontId="0" fillId="0" borderId="1" xfId="5" applyFont="1" applyFill="1" applyBorder="1" applyAlignment="1">
      <alignment horizontal="right" vertical="center"/>
    </xf>
    <xf numFmtId="9" fontId="0" fillId="0" borderId="1" xfId="1" applyFont="1" applyFill="1" applyBorder="1" applyAlignment="1">
      <alignment horizontal="right" vertical="center"/>
    </xf>
    <xf numFmtId="0" fontId="0" fillId="0" borderId="7" xfId="0" applyFill="1" applyBorder="1" applyAlignment="1">
      <alignment horizontal="right" vertical="center"/>
    </xf>
    <xf numFmtId="0" fontId="0" fillId="0" borderId="9" xfId="0" applyFill="1" applyBorder="1" applyAlignment="1">
      <alignment horizontal="right" vertical="center"/>
    </xf>
    <xf numFmtId="0" fontId="0" fillId="0" borderId="29" xfId="0" applyFill="1" applyBorder="1" applyAlignment="1">
      <alignment horizontal="justify" vertical="center" wrapText="1"/>
    </xf>
    <xf numFmtId="0" fontId="0" fillId="0" borderId="29" xfId="0" applyFill="1" applyBorder="1" applyAlignment="1">
      <alignment horizontal="right" vertical="center"/>
    </xf>
    <xf numFmtId="0" fontId="0" fillId="0" borderId="29" xfId="0" applyFill="1" applyBorder="1" applyAlignment="1">
      <alignment horizontal="center" vertical="center"/>
    </xf>
    <xf numFmtId="9" fontId="0" fillId="0" borderId="29" xfId="0" applyNumberFormat="1" applyFill="1" applyBorder="1" applyAlignment="1">
      <alignment horizontal="right" vertical="center"/>
    </xf>
    <xf numFmtId="42" fontId="0" fillId="0" borderId="29" xfId="5" applyFont="1" applyFill="1" applyBorder="1" applyAlignment="1">
      <alignment horizontal="right" vertical="center"/>
    </xf>
    <xf numFmtId="9" fontId="0" fillId="0" borderId="29" xfId="1" applyFont="1" applyFill="1" applyBorder="1" applyAlignment="1">
      <alignment horizontal="right" vertical="center"/>
    </xf>
    <xf numFmtId="42" fontId="0" fillId="0" borderId="0" xfId="0" applyNumberFormat="1" applyFill="1"/>
    <xf numFmtId="0" fontId="0" fillId="0" borderId="1" xfId="0" applyFill="1" applyBorder="1"/>
    <xf numFmtId="9" fontId="0" fillId="0" borderId="1" xfId="1" applyNumberFormat="1" applyFont="1" applyFill="1" applyBorder="1" applyAlignment="1">
      <alignment horizontal="right" vertical="center"/>
    </xf>
    <xf numFmtId="9" fontId="0" fillId="0" borderId="1" xfId="1" applyNumberFormat="1" applyFont="1" applyFill="1" applyBorder="1" applyAlignment="1">
      <alignment horizontal="right" vertical="center" wrapText="1"/>
    </xf>
    <xf numFmtId="9" fontId="0" fillId="0" borderId="1" xfId="1" applyFont="1" applyFill="1" applyBorder="1" applyAlignment="1">
      <alignment vertical="center"/>
    </xf>
    <xf numFmtId="1" fontId="0" fillId="0" borderId="1" xfId="0" applyNumberFormat="1" applyFill="1" applyBorder="1" applyAlignment="1">
      <alignment horizontal="justify" vertical="center"/>
    </xf>
    <xf numFmtId="0" fontId="0" fillId="0" borderId="8" xfId="0" applyFill="1" applyBorder="1" applyAlignment="1">
      <alignment horizontal="justify" vertical="center" wrapText="1"/>
    </xf>
    <xf numFmtId="0" fontId="0" fillId="0" borderId="29" xfId="0" applyFill="1" applyBorder="1" applyAlignment="1">
      <alignment horizontal="justify" vertical="center"/>
    </xf>
    <xf numFmtId="0" fontId="0" fillId="0" borderId="29" xfId="0" applyFill="1" applyBorder="1"/>
    <xf numFmtId="9" fontId="0" fillId="0" borderId="29" xfId="1" applyNumberFormat="1" applyFont="1" applyFill="1" applyBorder="1" applyAlignment="1">
      <alignment horizontal="right" vertical="center"/>
    </xf>
    <xf numFmtId="9" fontId="0" fillId="0" borderId="29" xfId="1" applyNumberFormat="1" applyFont="1" applyFill="1" applyBorder="1" applyAlignment="1">
      <alignment horizontal="right" vertical="center" wrapText="1"/>
    </xf>
    <xf numFmtId="0" fontId="0" fillId="0" borderId="10" xfId="0" applyFill="1" applyBorder="1" applyAlignment="1">
      <alignment horizontal="justify" vertical="center" wrapText="1"/>
    </xf>
    <xf numFmtId="0" fontId="1" fillId="2" borderId="13"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8" borderId="30" xfId="0" applyFont="1" applyFill="1" applyBorder="1" applyAlignment="1">
      <alignment horizontal="center" vertical="center" wrapText="1"/>
    </xf>
    <xf numFmtId="9" fontId="0" fillId="0" borderId="1" xfId="1" applyFont="1" applyFill="1" applyBorder="1" applyAlignment="1">
      <alignment horizontal="justify" vertical="center" wrapText="1"/>
    </xf>
    <xf numFmtId="42" fontId="0" fillId="0" borderId="1" xfId="1" applyNumberFormat="1" applyFont="1" applyFill="1" applyBorder="1" applyAlignment="1">
      <alignment horizontal="right" vertical="center"/>
    </xf>
    <xf numFmtId="0" fontId="0" fillId="0" borderId="5" xfId="0" applyFill="1" applyBorder="1" applyAlignment="1">
      <alignment horizontal="right" vertical="center"/>
    </xf>
    <xf numFmtId="0" fontId="0" fillId="0" borderId="28" xfId="0" applyFill="1" applyBorder="1" applyAlignment="1">
      <alignment horizontal="justify" vertical="center" wrapText="1"/>
    </xf>
    <xf numFmtId="0" fontId="0" fillId="0" borderId="28" xfId="0" applyFill="1" applyBorder="1" applyAlignment="1">
      <alignment horizontal="right" vertical="center"/>
    </xf>
    <xf numFmtId="0" fontId="0" fillId="0" borderId="28" xfId="0" applyFill="1" applyBorder="1" applyAlignment="1">
      <alignment horizontal="center" vertical="center"/>
    </xf>
    <xf numFmtId="42" fontId="0" fillId="0" borderId="28" xfId="5" applyFont="1" applyFill="1" applyBorder="1" applyAlignment="1">
      <alignment horizontal="right" vertical="center"/>
    </xf>
    <xf numFmtId="9" fontId="0" fillId="0" borderId="28" xfId="1" applyFont="1" applyFill="1" applyBorder="1" applyAlignment="1">
      <alignment horizontal="right" vertical="center"/>
    </xf>
    <xf numFmtId="42" fontId="0" fillId="0" borderId="28" xfId="0" applyNumberFormat="1" applyFill="1" applyBorder="1" applyAlignment="1">
      <alignment horizontal="right" vertical="center"/>
    </xf>
    <xf numFmtId="0" fontId="0" fillId="0" borderId="28" xfId="0" applyFill="1" applyBorder="1" applyAlignment="1">
      <alignment horizontal="justify" vertical="center"/>
    </xf>
    <xf numFmtId="0" fontId="0" fillId="0" borderId="28" xfId="0" applyFill="1" applyBorder="1" applyAlignment="1">
      <alignment vertical="center"/>
    </xf>
    <xf numFmtId="0" fontId="0" fillId="0" borderId="28" xfId="0" applyFill="1" applyBorder="1"/>
    <xf numFmtId="9" fontId="0" fillId="0" borderId="28" xfId="1" applyNumberFormat="1" applyFont="1" applyFill="1" applyBorder="1" applyAlignment="1">
      <alignment horizontal="right" vertical="center"/>
    </xf>
    <xf numFmtId="9" fontId="0" fillId="0" borderId="28" xfId="1" applyNumberFormat="1" applyFont="1" applyFill="1" applyBorder="1" applyAlignment="1">
      <alignment horizontal="right" vertical="center" wrapText="1"/>
    </xf>
    <xf numFmtId="0" fontId="0" fillId="0" borderId="6" xfId="0" applyFill="1" applyBorder="1" applyAlignment="1">
      <alignment horizontal="justify" vertical="center" wrapText="1"/>
    </xf>
    <xf numFmtId="9" fontId="0" fillId="0" borderId="29" xfId="1" applyFont="1" applyFill="1" applyBorder="1" applyAlignment="1">
      <alignment horizontal="justify" vertical="center" wrapText="1"/>
    </xf>
    <xf numFmtId="42" fontId="0" fillId="0" borderId="29" xfId="1" applyNumberFormat="1" applyFont="1" applyFill="1" applyBorder="1" applyAlignment="1">
      <alignment horizontal="right" vertical="center"/>
    </xf>
    <xf numFmtId="0" fontId="3" fillId="4" borderId="33" xfId="0" applyFont="1" applyFill="1" applyBorder="1" applyAlignment="1">
      <alignment horizontal="center"/>
    </xf>
    <xf numFmtId="0" fontId="3" fillId="4" borderId="34" xfId="0" applyFont="1" applyFill="1" applyBorder="1" applyAlignment="1">
      <alignment horizontal="center"/>
    </xf>
    <xf numFmtId="0" fontId="3" fillId="4" borderId="35" xfId="0" applyFont="1" applyFill="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0" fontId="3" fillId="8" borderId="33" xfId="0" applyFont="1" applyFill="1" applyBorder="1" applyAlignment="1">
      <alignment horizontal="center"/>
    </xf>
    <xf numFmtId="0" fontId="3" fillId="8" borderId="34" xfId="0" applyFont="1" applyFill="1" applyBorder="1" applyAlignment="1">
      <alignment horizontal="center"/>
    </xf>
    <xf numFmtId="0" fontId="3" fillId="8" borderId="35" xfId="0" applyFont="1" applyFill="1" applyBorder="1" applyAlignment="1">
      <alignment horizontal="center"/>
    </xf>
    <xf numFmtId="42" fontId="0" fillId="0" borderId="1" xfId="0" applyNumberFormat="1" applyFill="1" applyBorder="1"/>
  </cellXfs>
  <cellStyles count="13">
    <cellStyle name="HeaderStyle" xfId="4"/>
    <cellStyle name="Hipervínculo 2" xfId="11"/>
    <cellStyle name="MainTitle" xfId="6"/>
    <cellStyle name="Millares [0]" xfId="3" builtinId="6"/>
    <cellStyle name="Millares [0] 2" xfId="10"/>
    <cellStyle name="Millares 2" xfId="12"/>
    <cellStyle name="Moneda [0]" xfId="5" builtinId="7"/>
    <cellStyle name="Moneda [0] 2" xfId="9"/>
    <cellStyle name="Moneda 2" xfId="8"/>
    <cellStyle name="Normal" xfId="0" builtinId="0"/>
    <cellStyle name="Normal 2" xfId="2"/>
    <cellStyle name="Normal 3" xfId="7"/>
    <cellStyle name="Porcentaje" xfId="1" builtinId="5"/>
  </cellStyles>
  <dxfs count="108">
    <dxf>
      <font>
        <color theme="4"/>
      </font>
      <fill>
        <patternFill>
          <bgColor theme="5" tint="0.59996337778862885"/>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ont>
        <color theme="4"/>
      </font>
      <fill>
        <patternFill>
          <bgColor theme="5" tint="0.59996337778862885"/>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ont>
        <color theme="4"/>
      </font>
      <fill>
        <patternFill>
          <bgColor theme="5" tint="0.59996337778862885"/>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ont>
        <color theme="4"/>
      </font>
      <fill>
        <patternFill>
          <bgColor theme="5" tint="0.59996337778862885"/>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
      <fill>
        <patternFill>
          <bgColor rgb="FFFF0000"/>
        </patternFill>
      </fill>
    </dxf>
    <dxf>
      <fill>
        <patternFill>
          <bgColor rgb="FFFFFF00"/>
        </patternFill>
      </fill>
    </dxf>
    <dxf>
      <fill>
        <patternFill>
          <bgColor theme="9"/>
        </patternFill>
      </fill>
    </dxf>
    <dxf>
      <fill>
        <patternFill>
          <bgColor theme="2" tint="-0.499984740745262"/>
        </patternFill>
      </fill>
    </dxf>
    <dxf>
      <font>
        <color theme="0" tint="-0.499984740745262"/>
      </font>
      <numFmt numFmtId="30" formatCode="@"/>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476250</xdr:colOff>
      <xdr:row>0</xdr:row>
      <xdr:rowOff>76200</xdr:rowOff>
    </xdr:from>
    <xdr:to>
      <xdr:col>1</xdr:col>
      <xdr:colOff>1000125</xdr:colOff>
      <xdr:row>3</xdr:row>
      <xdr:rowOff>123825</xdr:rowOff>
    </xdr:to>
    <xdr:pic>
      <xdr:nvPicPr>
        <xdr:cNvPr id="2" name="Imagen 1" descr="image001 (1)">
          <a:extLst>
            <a:ext uri="{FF2B5EF4-FFF2-40B4-BE49-F238E27FC236}">
              <a16:creationId xmlns:a16="http://schemas.microsoft.com/office/drawing/2014/main" id="{50B77DBB-3ED8-4701-B926-0CA682BFE2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3710"/>
        <a:stretch/>
      </xdr:blipFill>
      <xdr:spPr bwMode="auto">
        <a:xfrm>
          <a:off x="476250" y="76200"/>
          <a:ext cx="12858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1009649</xdr:colOff>
      <xdr:row>0</xdr:row>
      <xdr:rowOff>85725</xdr:rowOff>
    </xdr:from>
    <xdr:to>
      <xdr:col>2</xdr:col>
      <xdr:colOff>504824</xdr:colOff>
      <xdr:row>3</xdr:row>
      <xdr:rowOff>133350</xdr:rowOff>
    </xdr:to>
    <xdr:pic>
      <xdr:nvPicPr>
        <xdr:cNvPr id="3" name="Imagen 1" descr="image001 (1)">
          <a:extLst>
            <a:ext uri="{FF2B5EF4-FFF2-40B4-BE49-F238E27FC236}">
              <a16:creationId xmlns:a16="http://schemas.microsoft.com/office/drawing/2014/main" id="{7F071E6B-BD39-4E06-9A59-DCD0299FB7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312"/>
        <a:stretch/>
      </xdr:blipFill>
      <xdr:spPr bwMode="auto">
        <a:xfrm>
          <a:off x="1771649" y="85725"/>
          <a:ext cx="18669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149679</xdr:colOff>
      <xdr:row>1</xdr:row>
      <xdr:rowOff>8165</xdr:rowOff>
    </xdr:from>
    <xdr:to>
      <xdr:col>1</xdr:col>
      <xdr:colOff>673554</xdr:colOff>
      <xdr:row>4</xdr:row>
      <xdr:rowOff>55790</xdr:rowOff>
    </xdr:to>
    <xdr:pic>
      <xdr:nvPicPr>
        <xdr:cNvPr id="2" name="Imagen 1" descr="image001 (1)">
          <a:extLst>
            <a:ext uri="{FF2B5EF4-FFF2-40B4-BE49-F238E27FC236}">
              <a16:creationId xmlns:a16="http://schemas.microsoft.com/office/drawing/2014/main" id="{07A2C814-0500-4917-BC43-9AE76042B9B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3710"/>
        <a:stretch/>
      </xdr:blipFill>
      <xdr:spPr bwMode="auto">
        <a:xfrm>
          <a:off x="149679" y="198665"/>
          <a:ext cx="207508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982435</xdr:colOff>
      <xdr:row>1</xdr:row>
      <xdr:rowOff>17689</xdr:rowOff>
    </xdr:from>
    <xdr:to>
      <xdr:col>2</xdr:col>
      <xdr:colOff>477610</xdr:colOff>
      <xdr:row>4</xdr:row>
      <xdr:rowOff>65314</xdr:rowOff>
    </xdr:to>
    <xdr:pic>
      <xdr:nvPicPr>
        <xdr:cNvPr id="3" name="Imagen 1" descr="image001 (1)">
          <a:extLst>
            <a:ext uri="{FF2B5EF4-FFF2-40B4-BE49-F238E27FC236}">
              <a16:creationId xmlns:a16="http://schemas.microsoft.com/office/drawing/2014/main" id="{BE9F21F5-2FB0-4166-89FC-186BC92231D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312"/>
        <a:stretch/>
      </xdr:blipFill>
      <xdr:spPr bwMode="auto">
        <a:xfrm>
          <a:off x="2533649" y="208189"/>
          <a:ext cx="1862818"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rela.briceno/Documents/Plan%20de%20acci&#243;n/Plan%20Accion%20ADRES%20Vigencia%202018%2030-01-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Alicia.benitez\Documents\PLAN%20DE%20ACCION\Atencion%20al%20Ciudadan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Ricardo.triana/AppData/Local/Microsoft/Windows/INetCache/Content.Outlook/NSJG1V0A/Plan%20Accion%20ADRES%20DOP%2024-01-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ricardo.triana\Documents\ADRES\Plan%20de%20Accion\Plan%20Accion%202018\Plan%20Accion%20ADRES%20Vigencia%202018%20DLG%2017-01-1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ricardo.triana\Documents\ADRES\Plan%20de%20Accion\Plan%20Accion%202018\Plan%20Accion%20ADRES%20Vigencia%202018%20DGRFS%2017-01-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orela.briceno/Documents/Plan%20de%20acci&#243;n/Plan%20Accion%20ADRES%20Vigencia%202018%20Preliminar%20DTIC%20ADRES%2025-01-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20Accion%20ADRES%20Vigencia%202018%2026-01-18%20Atenci&#243;n%20al%20Ciudada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20Accion%20ADRES%20-%20DAF%20Gesti&#243;n%20Document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orela.briceno/Documents/Plan%20de%20acci&#243;n/Plan%20Accion%20ADRES%20-%20DAF%20y%20OA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magdiela.delacarrera\Documents\PLAN%20DE%20ACCI&#211;N%20GRUPO%20COBRO%20COACTIVO\Copia%20de%20Plan%20Accion%20ADRES%20Vigencia%202018%20Cobro%20Coactivo%2015-01-18%20remitido%20x%20Ricard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orela.briceno/AppData/Local/Microsoft/Windows/INetCache/Content.Outlook/FBI6K8AZ/Plan%20Accion%20ADRES%20Vigencia%202018%20ADRES%2026-01-18%20JCB.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orela.briceno/AppData/Local/Microsoft/Windows/INetCache/Content.Outlook/FBI6K8AZ/PLAN%20DE%20ACCION%20TALENTO%20HUMANO%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Alicia.benitez\Documents\PLAN%20DE%20ACCION\Apoyo%20Logist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lan Adquisiciones"/>
      <sheetName val="TAB. REF. PA"/>
    </sheetNames>
    <sheetDataSet>
      <sheetData sheetId="0"/>
      <sheetData sheetId="1">
        <row r="4">
          <cell r="Z4" t="str">
            <v xml:space="preserve">Codigo Plan de Acción </v>
          </cell>
          <cell r="AA4" t="str">
            <v>Vigencia Futura 2018</v>
          </cell>
          <cell r="AB4" t="str">
            <v xml:space="preserve">Virgencia Corriente </v>
          </cell>
          <cell r="AC4" t="str">
            <v>TOTAL</v>
          </cell>
        </row>
        <row r="5">
          <cell r="Z5" t="str">
            <v>11200-2-1-1</v>
          </cell>
          <cell r="AA5"/>
          <cell r="AB5">
            <v>500000000</v>
          </cell>
          <cell r="AC5">
            <v>500000000</v>
          </cell>
          <cell r="AD5">
            <v>50000000</v>
          </cell>
          <cell r="AE5">
            <v>150000000</v>
          </cell>
          <cell r="AF5">
            <v>150000000</v>
          </cell>
          <cell r="AG5">
            <v>150000000</v>
          </cell>
        </row>
        <row r="6">
          <cell r="Z6" t="str">
            <v>11300-4-1-1</v>
          </cell>
          <cell r="AA6"/>
          <cell r="AB6">
            <v>53187356</v>
          </cell>
          <cell r="AC6">
            <v>53187356</v>
          </cell>
          <cell r="AD6">
            <v>12240000</v>
          </cell>
          <cell r="AE6">
            <v>12240000</v>
          </cell>
          <cell r="AF6">
            <v>13296839</v>
          </cell>
          <cell r="AG6">
            <v>15410517</v>
          </cell>
        </row>
        <row r="7">
          <cell r="Z7" t="str">
            <v>11300-4-2-1</v>
          </cell>
          <cell r="AA7"/>
          <cell r="AB7">
            <v>233813092</v>
          </cell>
          <cell r="AC7">
            <v>233813092</v>
          </cell>
          <cell r="AD7">
            <v>60776640</v>
          </cell>
          <cell r="AE7">
            <v>60776640</v>
          </cell>
          <cell r="AF7">
            <v>58453273</v>
          </cell>
          <cell r="AG7">
            <v>53806539</v>
          </cell>
        </row>
        <row r="8">
          <cell r="Z8" t="str">
            <v>11300-4-4-1</v>
          </cell>
          <cell r="AA8"/>
          <cell r="AB8">
            <v>292066560</v>
          </cell>
          <cell r="AC8">
            <v>292066560</v>
          </cell>
          <cell r="AD8">
            <v>73016640</v>
          </cell>
          <cell r="AE8">
            <v>73016640</v>
          </cell>
          <cell r="AF8">
            <v>73016640</v>
          </cell>
          <cell r="AG8">
            <v>73016640</v>
          </cell>
        </row>
        <row r="9">
          <cell r="Z9" t="str">
            <v>11300-4-5-1</v>
          </cell>
          <cell r="AA9"/>
          <cell r="AB9">
            <v>48960000</v>
          </cell>
          <cell r="AC9">
            <v>48960000</v>
          </cell>
          <cell r="AD9">
            <v>12240000</v>
          </cell>
          <cell r="AE9">
            <v>12240000</v>
          </cell>
          <cell r="AF9">
            <v>12240000</v>
          </cell>
          <cell r="AG9">
            <v>12240000</v>
          </cell>
        </row>
        <row r="10">
          <cell r="Z10" t="str">
            <v>11300-4-6-1</v>
          </cell>
          <cell r="AA10"/>
          <cell r="AB10">
            <v>281973872</v>
          </cell>
          <cell r="AC10">
            <v>281973872</v>
          </cell>
          <cell r="AD10">
            <v>68170101</v>
          </cell>
          <cell r="AE10">
            <v>68170101</v>
          </cell>
          <cell r="AF10">
            <v>70493468</v>
          </cell>
          <cell r="AG10">
            <v>75140202</v>
          </cell>
        </row>
        <row r="11">
          <cell r="Z11" t="str">
            <v>11300-4-8-1</v>
          </cell>
          <cell r="AA11"/>
          <cell r="AB11">
            <v>580945500</v>
          </cell>
          <cell r="AC11">
            <v>580945500</v>
          </cell>
          <cell r="AD11">
            <v>105626454.54545453</v>
          </cell>
          <cell r="AE11">
            <v>158439681.81818178</v>
          </cell>
          <cell r="AF11">
            <v>158439681.81818178</v>
          </cell>
          <cell r="AG11">
            <v>158439681.81818178</v>
          </cell>
        </row>
        <row r="12">
          <cell r="Z12" t="str">
            <v>11400-3-1-1</v>
          </cell>
          <cell r="AA12"/>
          <cell r="AB12">
            <v>100516376</v>
          </cell>
          <cell r="AC12">
            <v>100516376</v>
          </cell>
          <cell r="AD12">
            <v>43249020</v>
          </cell>
          <cell r="AE12">
            <v>12240000</v>
          </cell>
          <cell r="AF12">
            <v>17376839</v>
          </cell>
          <cell r="AG12">
            <v>27650517</v>
          </cell>
        </row>
        <row r="13">
          <cell r="Z13" t="str">
            <v>11400-3-4-2</v>
          </cell>
          <cell r="AA13"/>
          <cell r="AB13">
            <v>48960000</v>
          </cell>
          <cell r="AC13">
            <v>48960000</v>
          </cell>
          <cell r="AD13">
            <v>12240000</v>
          </cell>
          <cell r="AE13">
            <v>12240000</v>
          </cell>
          <cell r="AF13">
            <v>12240000</v>
          </cell>
          <cell r="AG13">
            <v>12240000</v>
          </cell>
        </row>
        <row r="14">
          <cell r="Z14" t="str">
            <v>11400-3-5-1</v>
          </cell>
          <cell r="AA14"/>
          <cell r="AB14">
            <v>164378848</v>
          </cell>
          <cell r="AC14">
            <v>164378848</v>
          </cell>
          <cell r="AD14">
            <v>46231551</v>
          </cell>
          <cell r="AE14">
            <v>46231551</v>
          </cell>
          <cell r="AF14">
            <v>41094712</v>
          </cell>
          <cell r="AG14">
            <v>30821034</v>
          </cell>
        </row>
        <row r="15">
          <cell r="Z15" t="str">
            <v>11400-3-14-1</v>
          </cell>
          <cell r="AA15"/>
          <cell r="AB15">
            <v>55000000</v>
          </cell>
          <cell r="AC15">
            <v>55000000</v>
          </cell>
          <cell r="AD15">
            <v>55000000</v>
          </cell>
          <cell r="AE15">
            <v>0</v>
          </cell>
          <cell r="AF15">
            <v>0</v>
          </cell>
          <cell r="AG15">
            <v>0</v>
          </cell>
        </row>
        <row r="16">
          <cell r="Z16" t="str">
            <v>11500-3-1-1</v>
          </cell>
          <cell r="AA16"/>
          <cell r="AB16">
            <v>36720000</v>
          </cell>
          <cell r="AC16">
            <v>36720000</v>
          </cell>
          <cell r="AD16">
            <v>6885000</v>
          </cell>
          <cell r="AE16">
            <v>6885000</v>
          </cell>
          <cell r="AF16">
            <v>6885000</v>
          </cell>
          <cell r="AG16">
            <v>6885000</v>
          </cell>
        </row>
        <row r="17">
          <cell r="Z17" t="str">
            <v>11500-3-3-1</v>
          </cell>
          <cell r="AA17"/>
          <cell r="AB17">
            <v>0</v>
          </cell>
          <cell r="AC17">
            <v>0</v>
          </cell>
          <cell r="AD17">
            <v>0</v>
          </cell>
          <cell r="AE17">
            <v>0</v>
          </cell>
          <cell r="AF17">
            <v>0</v>
          </cell>
          <cell r="AG17">
            <v>0</v>
          </cell>
        </row>
        <row r="18">
          <cell r="Z18" t="str">
            <v>11500-3-6-1</v>
          </cell>
          <cell r="AA18"/>
          <cell r="AB18">
            <v>195840000</v>
          </cell>
          <cell r="AC18">
            <v>195840000</v>
          </cell>
          <cell r="AD18">
            <v>48960000</v>
          </cell>
          <cell r="AE18">
            <v>48960000</v>
          </cell>
          <cell r="AF18">
            <v>48960000</v>
          </cell>
          <cell r="AG18">
            <v>48960000</v>
          </cell>
        </row>
        <row r="19">
          <cell r="Z19" t="str">
            <v>11600-3-2-1</v>
          </cell>
          <cell r="AA19"/>
          <cell r="AB19">
            <v>2614240473</v>
          </cell>
          <cell r="AC19">
            <v>2614240473</v>
          </cell>
          <cell r="AD19">
            <v>52857142.857142858</v>
          </cell>
          <cell r="AE19">
            <v>183571428.57142857</v>
          </cell>
          <cell r="AF19">
            <v>1037030914.9714285</v>
          </cell>
          <cell r="AG19">
            <v>1340780986.5999999</v>
          </cell>
        </row>
        <row r="20">
          <cell r="Z20" t="str">
            <v>11600-3-3-1</v>
          </cell>
          <cell r="AA20"/>
          <cell r="AB20">
            <v>1024732093</v>
          </cell>
          <cell r="AC20">
            <v>1024732093</v>
          </cell>
          <cell r="AD20">
            <v>0</v>
          </cell>
          <cell r="AE20">
            <v>104606000</v>
          </cell>
          <cell r="AF20">
            <v>341169837.19999999</v>
          </cell>
          <cell r="AG20">
            <v>578956255.79999995</v>
          </cell>
        </row>
        <row r="21">
          <cell r="Z21" t="str">
            <v>11600-3-4-1</v>
          </cell>
          <cell r="AA21"/>
          <cell r="AB21">
            <v>180000000</v>
          </cell>
          <cell r="AC21">
            <v>180000000</v>
          </cell>
          <cell r="AD21">
            <v>0</v>
          </cell>
          <cell r="AE21">
            <v>0</v>
          </cell>
          <cell r="AF21">
            <v>90000000</v>
          </cell>
          <cell r="AG21">
            <v>90000000</v>
          </cell>
        </row>
        <row r="22">
          <cell r="Z22" t="str">
            <v>11600-3-5-1</v>
          </cell>
          <cell r="AA22"/>
          <cell r="AB22">
            <v>815594000</v>
          </cell>
          <cell r="AC22">
            <v>815594000</v>
          </cell>
          <cell r="AD22">
            <v>54431766.233766235</v>
          </cell>
          <cell r="AE22">
            <v>222866935.06493509</v>
          </cell>
          <cell r="AF22">
            <v>285366935.06493509</v>
          </cell>
          <cell r="AG22">
            <v>252928363.63636363</v>
          </cell>
        </row>
        <row r="23">
          <cell r="Z23" t="str">
            <v>11600-3-6-1</v>
          </cell>
          <cell r="AA23"/>
          <cell r="AB23">
            <v>816000000</v>
          </cell>
          <cell r="AC23">
            <v>816000000</v>
          </cell>
          <cell r="AD23">
            <v>0</v>
          </cell>
          <cell r="AE23">
            <v>0</v>
          </cell>
          <cell r="AF23">
            <v>408000000</v>
          </cell>
          <cell r="AG23">
            <v>408000000</v>
          </cell>
        </row>
        <row r="24">
          <cell r="Z24" t="str">
            <v>11600-3-7-1</v>
          </cell>
          <cell r="AA24"/>
          <cell r="AB24">
            <v>48960000</v>
          </cell>
          <cell r="AC24">
            <v>48960000</v>
          </cell>
          <cell r="AD24">
            <v>12240000</v>
          </cell>
          <cell r="AE24">
            <v>12240000</v>
          </cell>
          <cell r="AF24">
            <v>12240000</v>
          </cell>
          <cell r="AG24">
            <v>12240000</v>
          </cell>
        </row>
        <row r="25">
          <cell r="Z25" t="str">
            <v>11600-3-8-1</v>
          </cell>
          <cell r="AA25"/>
          <cell r="AB25">
            <v>146880000</v>
          </cell>
          <cell r="AC25">
            <v>146880000</v>
          </cell>
          <cell r="AD25">
            <v>36720000</v>
          </cell>
          <cell r="AE25">
            <v>36720000</v>
          </cell>
          <cell r="AF25">
            <v>36720000</v>
          </cell>
          <cell r="AG25">
            <v>36720000</v>
          </cell>
        </row>
        <row r="26">
          <cell r="Z26" t="str">
            <v>11600-3-9-1</v>
          </cell>
          <cell r="AA26"/>
          <cell r="AB26">
            <v>576178068</v>
          </cell>
          <cell r="AC26">
            <v>576178068</v>
          </cell>
          <cell r="AD26">
            <v>144044517</v>
          </cell>
          <cell r="AE26">
            <v>144044517</v>
          </cell>
          <cell r="AF26">
            <v>144044517</v>
          </cell>
          <cell r="AG26">
            <v>144044517</v>
          </cell>
        </row>
        <row r="27">
          <cell r="Z27" t="str">
            <v>11700-2-8-1</v>
          </cell>
          <cell r="AA27"/>
          <cell r="AB27">
            <v>321766980</v>
          </cell>
          <cell r="AC27">
            <v>321766980</v>
          </cell>
          <cell r="AD27">
            <v>104921745</v>
          </cell>
          <cell r="AE27">
            <v>72281745</v>
          </cell>
          <cell r="AF27">
            <v>72281745</v>
          </cell>
          <cell r="AG27">
            <v>72281745</v>
          </cell>
        </row>
        <row r="28">
          <cell r="Z28" t="str">
            <v>11700-2-10-2</v>
          </cell>
          <cell r="AA28"/>
          <cell r="AB28">
            <v>800000000</v>
          </cell>
          <cell r="AC28">
            <v>800000000</v>
          </cell>
          <cell r="AD28">
            <v>80000000</v>
          </cell>
          <cell r="AE28">
            <v>240000000</v>
          </cell>
          <cell r="AF28">
            <v>240000000</v>
          </cell>
          <cell r="AG28">
            <v>240000000</v>
          </cell>
        </row>
        <row r="29">
          <cell r="Z29" t="str">
            <v>11700-2-11-1</v>
          </cell>
          <cell r="AA29"/>
          <cell r="AB29">
            <v>6000000</v>
          </cell>
          <cell r="AC29">
            <v>6000000</v>
          </cell>
          <cell r="AD29">
            <v>1090909.0909090908</v>
          </cell>
          <cell r="AE29">
            <v>1636363.6363636362</v>
          </cell>
          <cell r="AF29">
            <v>1636363.6363636362</v>
          </cell>
          <cell r="AG29">
            <v>1636363.6363636362</v>
          </cell>
        </row>
        <row r="30">
          <cell r="Z30" t="str">
            <v>11700-2-11-1</v>
          </cell>
          <cell r="AA30"/>
          <cell r="AB30">
            <v>6000000</v>
          </cell>
          <cell r="AC30">
            <v>6000000</v>
          </cell>
          <cell r="AD30">
            <v>1090909.0909090908</v>
          </cell>
          <cell r="AE30">
            <v>1636363.6363636362</v>
          </cell>
          <cell r="AF30">
            <v>1636363.6363636362</v>
          </cell>
          <cell r="AG30">
            <v>1636363.6363636362</v>
          </cell>
        </row>
        <row r="31">
          <cell r="Z31" t="str">
            <v>11700-2-13-1</v>
          </cell>
          <cell r="AA31"/>
          <cell r="AB31">
            <v>27880404</v>
          </cell>
          <cell r="AC31">
            <v>27880404</v>
          </cell>
          <cell r="AD31">
            <v>6970101</v>
          </cell>
          <cell r="AE31">
            <v>6970101</v>
          </cell>
          <cell r="AF31">
            <v>6970101</v>
          </cell>
          <cell r="AG31">
            <v>6970101</v>
          </cell>
        </row>
        <row r="32">
          <cell r="Z32" t="str">
            <v>11700-2-13-2</v>
          </cell>
          <cell r="AA32"/>
          <cell r="AB32">
            <v>48960000</v>
          </cell>
          <cell r="AC32">
            <v>48960000</v>
          </cell>
          <cell r="AD32">
            <v>12240000</v>
          </cell>
          <cell r="AE32">
            <v>12240000</v>
          </cell>
          <cell r="AF32">
            <v>12240000</v>
          </cell>
          <cell r="AG32">
            <v>12240000</v>
          </cell>
        </row>
        <row r="33">
          <cell r="Z33" t="str">
            <v>11700-2-14-1</v>
          </cell>
          <cell r="AA33"/>
          <cell r="AB33">
            <v>60000000</v>
          </cell>
          <cell r="AC33">
            <v>60000000</v>
          </cell>
          <cell r="AD33">
            <v>10909090.909090908</v>
          </cell>
          <cell r="AE33">
            <v>16363636.363636363</v>
          </cell>
          <cell r="AF33">
            <v>16363636.363636363</v>
          </cell>
          <cell r="AG33">
            <v>16363636.363636363</v>
          </cell>
        </row>
        <row r="34">
          <cell r="Z34" t="str">
            <v>11700-2-15-1</v>
          </cell>
          <cell r="AA34"/>
          <cell r="AB34">
            <v>2468609473</v>
          </cell>
          <cell r="AC34">
            <v>2468609473</v>
          </cell>
          <cell r="AD34">
            <v>5709090.9090909092</v>
          </cell>
          <cell r="AE34">
            <v>5563636.3636363633</v>
          </cell>
          <cell r="AF34">
            <v>1097359970.2636366</v>
          </cell>
          <cell r="AG34">
            <v>1359976775.4636364</v>
          </cell>
        </row>
        <row r="35">
          <cell r="Z35" t="str">
            <v>11700-2-16-1</v>
          </cell>
          <cell r="AA35"/>
          <cell r="AB35">
            <v>150000000</v>
          </cell>
          <cell r="AC35">
            <v>150000000</v>
          </cell>
          <cell r="AD35">
            <v>0</v>
          </cell>
          <cell r="AE35">
            <v>0</v>
          </cell>
          <cell r="AF35">
            <v>60000000</v>
          </cell>
          <cell r="AG35">
            <v>90000000</v>
          </cell>
        </row>
        <row r="36">
          <cell r="Z36" t="str">
            <v>11700-2-16-1</v>
          </cell>
          <cell r="AA36"/>
          <cell r="AB36">
            <v>150000000</v>
          </cell>
          <cell r="AC36">
            <v>150000000</v>
          </cell>
          <cell r="AD36">
            <v>0</v>
          </cell>
          <cell r="AE36">
            <v>0</v>
          </cell>
          <cell r="AF36">
            <v>60000000</v>
          </cell>
          <cell r="AG36">
            <v>90000000</v>
          </cell>
        </row>
        <row r="37">
          <cell r="Z37" t="str">
            <v>11700-2-17-1</v>
          </cell>
          <cell r="AA37"/>
          <cell r="AB37">
            <v>497391434</v>
          </cell>
          <cell r="AC37">
            <v>497391434</v>
          </cell>
          <cell r="AD37">
            <v>0</v>
          </cell>
          <cell r="AE37">
            <v>0</v>
          </cell>
          <cell r="AF37">
            <v>248695717</v>
          </cell>
          <cell r="AG37">
            <v>248695717</v>
          </cell>
        </row>
        <row r="38">
          <cell r="Z38" t="str">
            <v>11700-2-17-2</v>
          </cell>
          <cell r="AA38"/>
          <cell r="AB38">
            <v>0</v>
          </cell>
          <cell r="AC38">
            <v>0</v>
          </cell>
          <cell r="AD38">
            <v>0</v>
          </cell>
          <cell r="AE38">
            <v>0</v>
          </cell>
          <cell r="AF38">
            <v>0</v>
          </cell>
          <cell r="AG38">
            <v>0</v>
          </cell>
        </row>
        <row r="39">
          <cell r="Z39" t="str">
            <v>11900-3-1-1</v>
          </cell>
          <cell r="AA39"/>
          <cell r="AB39">
            <v>254442984</v>
          </cell>
          <cell r="AC39">
            <v>254442984</v>
          </cell>
          <cell r="AD39">
            <v>63610746</v>
          </cell>
          <cell r="AE39">
            <v>63610746</v>
          </cell>
          <cell r="AF39">
            <v>63610746</v>
          </cell>
          <cell r="AG39">
            <v>63610746</v>
          </cell>
        </row>
        <row r="40">
          <cell r="Z40" t="str">
            <v>11900-3-2-1</v>
          </cell>
          <cell r="AA40"/>
          <cell r="AB40">
            <v>294388072</v>
          </cell>
          <cell r="AC40">
            <v>294388072</v>
          </cell>
          <cell r="AD40">
            <v>24093915</v>
          </cell>
          <cell r="AE40">
            <v>24093915</v>
          </cell>
          <cell r="AF40">
            <v>73597018</v>
          </cell>
          <cell r="AG40">
            <v>172603224</v>
          </cell>
        </row>
        <row r="41">
          <cell r="Z41" t="str">
            <v>11900-3-4-1</v>
          </cell>
          <cell r="AA41"/>
          <cell r="AB41">
            <v>140708456</v>
          </cell>
          <cell r="AC41">
            <v>140708456</v>
          </cell>
          <cell r="AD41">
            <v>52765671</v>
          </cell>
          <cell r="AE41">
            <v>52765671</v>
          </cell>
          <cell r="AF41">
            <v>35177114</v>
          </cell>
          <cell r="AG41">
            <v>0</v>
          </cell>
        </row>
        <row r="42">
          <cell r="Z42" t="str">
            <v>11900-3-5-1</v>
          </cell>
          <cell r="AA42"/>
          <cell r="AB42">
            <v>48960000</v>
          </cell>
          <cell r="AC42">
            <v>48960000</v>
          </cell>
          <cell r="AD42">
            <v>12240000</v>
          </cell>
          <cell r="AE42">
            <v>12240000</v>
          </cell>
          <cell r="AF42">
            <v>12240000</v>
          </cell>
          <cell r="AG42">
            <v>12240000</v>
          </cell>
        </row>
        <row r="43">
          <cell r="Z43" t="str">
            <v>11900-3-6-1</v>
          </cell>
          <cell r="AA43"/>
          <cell r="AB43">
            <v>53164884</v>
          </cell>
          <cell r="AC43">
            <v>53164884</v>
          </cell>
          <cell r="AD43">
            <v>13291221</v>
          </cell>
          <cell r="AE43">
            <v>13291221</v>
          </cell>
          <cell r="AF43">
            <v>13291221</v>
          </cell>
          <cell r="AG43">
            <v>13291221</v>
          </cell>
        </row>
        <row r="44">
          <cell r="Z44" t="str">
            <v>11900-3-7-1</v>
          </cell>
          <cell r="AA44"/>
          <cell r="AB44">
            <v>35443256</v>
          </cell>
          <cell r="AC44">
            <v>35443256</v>
          </cell>
          <cell r="AD44">
            <v>13291221</v>
          </cell>
          <cell r="AE44">
            <v>13291221</v>
          </cell>
          <cell r="AF44">
            <v>8860814</v>
          </cell>
          <cell r="AG44">
            <v>0</v>
          </cell>
        </row>
        <row r="45">
          <cell r="Z45" t="str">
            <v>11900-3-9-1</v>
          </cell>
          <cell r="AA45"/>
          <cell r="AB45">
            <v>595641936</v>
          </cell>
          <cell r="AC45">
            <v>595641936</v>
          </cell>
          <cell r="AD45">
            <v>77660484</v>
          </cell>
          <cell r="AE45">
            <v>77660484</v>
          </cell>
          <cell r="AF45">
            <v>148910484</v>
          </cell>
          <cell r="AG45">
            <v>291410484</v>
          </cell>
        </row>
        <row r="46">
          <cell r="Z46" t="str">
            <v>11900-3-10-3</v>
          </cell>
          <cell r="AA46"/>
          <cell r="AB46">
            <v>55760808</v>
          </cell>
          <cell r="AC46">
            <v>55760808</v>
          </cell>
          <cell r="AD46">
            <v>13940202</v>
          </cell>
          <cell r="AE46">
            <v>13940202</v>
          </cell>
          <cell r="AF46">
            <v>13940202</v>
          </cell>
          <cell r="AG46">
            <v>13940202</v>
          </cell>
        </row>
        <row r="47">
          <cell r="Z47" t="str">
            <v>12000-2-2-1</v>
          </cell>
          <cell r="AA47"/>
          <cell r="AB47">
            <v>61642068</v>
          </cell>
          <cell r="AC47">
            <v>61642068</v>
          </cell>
          <cell r="AD47">
            <v>15410517</v>
          </cell>
          <cell r="AE47">
            <v>15410517</v>
          </cell>
          <cell r="AF47">
            <v>15410517</v>
          </cell>
          <cell r="AG47">
            <v>15410517</v>
          </cell>
        </row>
        <row r="76">
          <cell r="G76">
            <v>35443256</v>
          </cell>
        </row>
        <row r="77">
          <cell r="G77">
            <v>35443256</v>
          </cell>
        </row>
        <row r="78">
          <cell r="G78">
            <v>32640000</v>
          </cell>
        </row>
        <row r="79">
          <cell r="G79">
            <v>144328579</v>
          </cell>
        </row>
        <row r="80">
          <cell r="G80">
            <v>150000000</v>
          </cell>
        </row>
        <row r="81">
          <cell r="G81">
            <v>109144568</v>
          </cell>
        </row>
        <row r="89">
          <cell r="G89">
            <v>32640000</v>
          </cell>
        </row>
        <row r="173">
          <cell r="G173">
            <v>17721628</v>
          </cell>
        </row>
        <row r="174">
          <cell r="G174">
            <v>17721628</v>
          </cell>
        </row>
        <row r="175">
          <cell r="G175">
            <v>16320000</v>
          </cell>
        </row>
        <row r="176">
          <cell r="H176">
            <v>54572288</v>
          </cell>
        </row>
        <row r="184">
          <cell r="G184">
            <v>16320000</v>
          </cell>
        </row>
      </sheetData>
      <sheetData sheetId="2">
        <row r="4">
          <cell r="A4">
            <v>11200</v>
          </cell>
          <cell r="B4" t="str">
            <v>Dirección General</v>
          </cell>
        </row>
        <row r="5">
          <cell r="A5">
            <v>11300</v>
          </cell>
          <cell r="B5" t="str">
            <v>Dirección de Gestión de Recursos Financieros de Salud</v>
          </cell>
        </row>
        <row r="6">
          <cell r="A6">
            <v>11400</v>
          </cell>
          <cell r="B6" t="str">
            <v>Dirección de Liquidaciones y Garantías</v>
          </cell>
        </row>
        <row r="7">
          <cell r="A7">
            <v>11420</v>
          </cell>
          <cell r="B7" t="str">
            <v xml:space="preserve">Subdirección  Liquidaciones </v>
          </cell>
        </row>
        <row r="8">
          <cell r="A8">
            <v>11430</v>
          </cell>
          <cell r="B8" t="str">
            <v xml:space="preserve">Subdirección de Garantías </v>
          </cell>
        </row>
        <row r="9">
          <cell r="A9">
            <v>11500</v>
          </cell>
          <cell r="B9" t="str">
            <v xml:space="preserve">Dirección de Otras Prestaciones  </v>
          </cell>
        </row>
        <row r="10">
          <cell r="A10">
            <v>11600</v>
          </cell>
          <cell r="B10" t="str">
            <v>Dirección de Gestión de Tecnología de la Información y la Comunicación</v>
          </cell>
        </row>
        <row r="11">
          <cell r="A11">
            <v>11700</v>
          </cell>
          <cell r="B11" t="str">
            <v>Dirección Administrativa y Financiera</v>
          </cell>
        </row>
        <row r="12">
          <cell r="A12">
            <v>11800</v>
          </cell>
          <cell r="B12" t="str">
            <v>Oficina de Control Interno</v>
          </cell>
        </row>
        <row r="13">
          <cell r="A13">
            <v>11900</v>
          </cell>
          <cell r="B13" t="str">
            <v>Oficina Asesora Jurídica</v>
          </cell>
        </row>
        <row r="14">
          <cell r="A14">
            <v>12000</v>
          </cell>
          <cell r="B14" t="str">
            <v>Oficina Asesora de Planeación y Control de Riegos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TAB. REF. PA"/>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lan Adquisiciones"/>
      <sheetName val="TAB. REF. PA"/>
    </sheetNames>
    <sheetDataSet>
      <sheetData sheetId="0" refreshError="1"/>
      <sheetData sheetId="1">
        <row r="67">
          <cell r="G67">
            <v>32640000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lan Adquisiciones"/>
      <sheetName val="TAB. REF. PA"/>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lan Adquisiciones"/>
      <sheetName val="TAB. REF. PA"/>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Hoja1"/>
      <sheetName val="Plan Adquisiciones"/>
      <sheetName val="TAB. REF. PA"/>
    </sheetNames>
    <sheetDataSet>
      <sheetData sheetId="0"/>
      <sheetData sheetId="1"/>
      <sheetData sheetId="2">
        <row r="5">
          <cell r="Z5" t="str">
            <v>11200-2-1-1</v>
          </cell>
          <cell r="AA5"/>
          <cell r="AB5">
            <v>500000000</v>
          </cell>
          <cell r="AC5">
            <v>500000000</v>
          </cell>
          <cell r="AD5">
            <v>50000000</v>
          </cell>
        </row>
        <row r="6">
          <cell r="Z6" t="str">
            <v>11300-4-1-1</v>
          </cell>
          <cell r="AA6"/>
          <cell r="AB6">
            <v>53187356</v>
          </cell>
          <cell r="AC6">
            <v>53187356</v>
          </cell>
          <cell r="AD6">
            <v>12240000</v>
          </cell>
        </row>
        <row r="7">
          <cell r="Z7" t="str">
            <v>11300-4-2-1</v>
          </cell>
          <cell r="AA7"/>
          <cell r="AB7">
            <v>233813092</v>
          </cell>
          <cell r="AC7">
            <v>233813092</v>
          </cell>
          <cell r="AD7">
            <v>60776640</v>
          </cell>
        </row>
        <row r="8">
          <cell r="Z8" t="str">
            <v>11300-4-4-1</v>
          </cell>
          <cell r="AA8"/>
          <cell r="AB8">
            <v>292066560</v>
          </cell>
          <cell r="AC8">
            <v>292066560</v>
          </cell>
          <cell r="AD8">
            <v>73016640</v>
          </cell>
        </row>
        <row r="9">
          <cell r="Z9" t="str">
            <v>11300-4-5-1</v>
          </cell>
          <cell r="AA9"/>
          <cell r="AB9">
            <v>48960000</v>
          </cell>
          <cell r="AC9">
            <v>48960000</v>
          </cell>
          <cell r="AD9">
            <v>12240000</v>
          </cell>
        </row>
        <row r="10">
          <cell r="Z10" t="str">
            <v>11300-4-6-1</v>
          </cell>
          <cell r="AA10"/>
          <cell r="AB10">
            <v>281973872</v>
          </cell>
          <cell r="AC10">
            <v>281973872</v>
          </cell>
          <cell r="AD10">
            <v>68170101</v>
          </cell>
        </row>
        <row r="11">
          <cell r="Z11" t="str">
            <v>11300-4-8-1</v>
          </cell>
          <cell r="AA11"/>
          <cell r="AB11">
            <v>580945500</v>
          </cell>
          <cell r="AC11">
            <v>580945500</v>
          </cell>
          <cell r="AD11">
            <v>105626454.54545453</v>
          </cell>
        </row>
        <row r="12">
          <cell r="Z12" t="str">
            <v>11400-3-1-1</v>
          </cell>
          <cell r="AA12"/>
          <cell r="AB12">
            <v>100516376</v>
          </cell>
          <cell r="AC12">
            <v>100516376</v>
          </cell>
          <cell r="AD12">
            <v>43249020</v>
          </cell>
        </row>
        <row r="13">
          <cell r="Z13" t="str">
            <v>11400-3-4-2</v>
          </cell>
          <cell r="AA13"/>
          <cell r="AB13">
            <v>48960000</v>
          </cell>
          <cell r="AC13">
            <v>48960000</v>
          </cell>
          <cell r="AD13">
            <v>12240000</v>
          </cell>
        </row>
        <row r="14">
          <cell r="Z14" t="str">
            <v>11400-3-5-1</v>
          </cell>
          <cell r="AA14"/>
          <cell r="AB14">
            <v>164378848</v>
          </cell>
          <cell r="AC14">
            <v>164378848</v>
          </cell>
          <cell r="AD14">
            <v>46231551</v>
          </cell>
        </row>
        <row r="15">
          <cell r="Z15" t="str">
            <v>11400-3-14-1</v>
          </cell>
          <cell r="AA15"/>
          <cell r="AB15">
            <v>55000000</v>
          </cell>
          <cell r="AC15">
            <v>55000000</v>
          </cell>
          <cell r="AD15">
            <v>55000000</v>
          </cell>
        </row>
        <row r="16">
          <cell r="Z16" t="str">
            <v>11500-3-1-1</v>
          </cell>
          <cell r="AA16"/>
          <cell r="AB16">
            <v>48960000</v>
          </cell>
          <cell r="AC16">
            <v>48960000</v>
          </cell>
          <cell r="AD16">
            <v>12240000</v>
          </cell>
        </row>
        <row r="17">
          <cell r="Z17" t="str">
            <v>11500-3-3-1</v>
          </cell>
          <cell r="AA17"/>
          <cell r="AB17">
            <v>195840000</v>
          </cell>
          <cell r="AC17">
            <v>195840000</v>
          </cell>
          <cell r="AD17">
            <v>48960000</v>
          </cell>
        </row>
        <row r="18">
          <cell r="Z18" t="str">
            <v>11500-3-6-1</v>
          </cell>
          <cell r="AA18"/>
          <cell r="AB18">
            <v>30882027540</v>
          </cell>
          <cell r="AC18">
            <v>30882027540</v>
          </cell>
          <cell r="AD18">
            <v>0</v>
          </cell>
        </row>
        <row r="19">
          <cell r="Z19" t="str">
            <v>11600-3-2-1</v>
          </cell>
          <cell r="AA19"/>
          <cell r="AB19">
            <v>2614240473</v>
          </cell>
          <cell r="AC19">
            <v>2614240473</v>
          </cell>
          <cell r="AD19">
            <v>55884502.857142858</v>
          </cell>
        </row>
        <row r="20">
          <cell r="Z20" t="str">
            <v>11600-3-3-1</v>
          </cell>
          <cell r="AA20"/>
          <cell r="AB20">
            <v>1024732093</v>
          </cell>
          <cell r="AC20">
            <v>1024732093</v>
          </cell>
          <cell r="AD20">
            <v>0</v>
          </cell>
        </row>
        <row r="21">
          <cell r="Z21" t="str">
            <v>11600-3-4-1</v>
          </cell>
          <cell r="AA21"/>
          <cell r="AB21">
            <v>180000000</v>
          </cell>
          <cell r="AC21">
            <v>180000000</v>
          </cell>
          <cell r="AD21">
            <v>0</v>
          </cell>
        </row>
        <row r="22">
          <cell r="Z22" t="str">
            <v>11600-3-5-1</v>
          </cell>
          <cell r="AA22"/>
          <cell r="AB22">
            <v>815594000</v>
          </cell>
          <cell r="AC22">
            <v>815594000</v>
          </cell>
          <cell r="AD22">
            <v>54431766.233766235</v>
          </cell>
        </row>
        <row r="23">
          <cell r="Z23" t="str">
            <v>11600-3-6-1</v>
          </cell>
          <cell r="AA23"/>
          <cell r="AB23">
            <v>816000000</v>
          </cell>
          <cell r="AC23">
            <v>816000000</v>
          </cell>
          <cell r="AD23">
            <v>0</v>
          </cell>
        </row>
        <row r="24">
          <cell r="Z24" t="str">
            <v>11600-3-7-1</v>
          </cell>
          <cell r="AA24"/>
          <cell r="AB24">
            <v>48960000</v>
          </cell>
          <cell r="AC24">
            <v>48960000</v>
          </cell>
          <cell r="AD24">
            <v>12240000</v>
          </cell>
        </row>
        <row r="25">
          <cell r="Z25" t="str">
            <v>11600-3-8-1</v>
          </cell>
          <cell r="AA25"/>
          <cell r="AB25">
            <v>146880000</v>
          </cell>
          <cell r="AC25">
            <v>146880000</v>
          </cell>
          <cell r="AD25">
            <v>36720000</v>
          </cell>
        </row>
        <row r="26">
          <cell r="Z26" t="str">
            <v>11600-3-9-1</v>
          </cell>
          <cell r="AA26"/>
          <cell r="AB26">
            <v>563496000</v>
          </cell>
          <cell r="AC26">
            <v>563496000</v>
          </cell>
          <cell r="AD26">
            <v>140874000</v>
          </cell>
        </row>
        <row r="27">
          <cell r="Z27" t="str">
            <v>11700-2-7-1</v>
          </cell>
          <cell r="AA27"/>
          <cell r="AB27">
            <v>329126980</v>
          </cell>
          <cell r="AC27">
            <v>329126980</v>
          </cell>
          <cell r="AD27">
            <v>76281745</v>
          </cell>
        </row>
        <row r="28">
          <cell r="Z28" t="str">
            <v>11700-2-9-2</v>
          </cell>
          <cell r="AA28"/>
          <cell r="AB28">
            <v>800000000</v>
          </cell>
          <cell r="AC28">
            <v>800000000</v>
          </cell>
          <cell r="AD28">
            <v>80000000</v>
          </cell>
        </row>
        <row r="29">
          <cell r="Z29" t="str">
            <v>11700-2-10-1</v>
          </cell>
          <cell r="AA29"/>
          <cell r="AB29">
            <v>6000000</v>
          </cell>
          <cell r="AC29">
            <v>6000000</v>
          </cell>
          <cell r="AD29">
            <v>1090909.0909090908</v>
          </cell>
        </row>
        <row r="30">
          <cell r="Z30" t="str">
            <v>11700-2-11-1</v>
          </cell>
          <cell r="AA30"/>
          <cell r="AB30">
            <v>139384920</v>
          </cell>
          <cell r="AC30">
            <v>139384920</v>
          </cell>
          <cell r="AD30">
            <v>19321230</v>
          </cell>
        </row>
        <row r="31">
          <cell r="Z31" t="str">
            <v>11700-2-12-1</v>
          </cell>
          <cell r="AA31"/>
          <cell r="AB31">
            <v>58933468</v>
          </cell>
          <cell r="AC31">
            <v>58933468</v>
          </cell>
          <cell r="AD31">
            <v>13940000</v>
          </cell>
        </row>
        <row r="32">
          <cell r="Z32" t="str">
            <v>11700-2-12-2</v>
          </cell>
          <cell r="AA32"/>
          <cell r="AB32">
            <v>34906936</v>
          </cell>
          <cell r="AC32">
            <v>34906936</v>
          </cell>
          <cell r="AD32">
            <v>6970101</v>
          </cell>
        </row>
        <row r="33">
          <cell r="Z33" t="str">
            <v>11700-2-13-1</v>
          </cell>
          <cell r="AA33"/>
          <cell r="AB33">
            <v>60000000</v>
          </cell>
          <cell r="AC33">
            <v>60000000</v>
          </cell>
          <cell r="AD33">
            <v>10909090.909090908</v>
          </cell>
        </row>
        <row r="34">
          <cell r="Z34" t="str">
            <v>11700-2-14-1</v>
          </cell>
          <cell r="AA34"/>
          <cell r="AB34">
            <v>2468609473</v>
          </cell>
          <cell r="AC34">
            <v>2468609473</v>
          </cell>
          <cell r="AD34">
            <v>5709090.9090909092</v>
          </cell>
        </row>
        <row r="35">
          <cell r="Z35" t="str">
            <v>11700-2-15-1</v>
          </cell>
          <cell r="AA35"/>
          <cell r="AB35">
            <v>150000000</v>
          </cell>
          <cell r="AC35">
            <v>150000000</v>
          </cell>
          <cell r="AD35">
            <v>0</v>
          </cell>
        </row>
        <row r="36">
          <cell r="Z36" t="str">
            <v>11700-2-16-1</v>
          </cell>
          <cell r="AA36"/>
          <cell r="AB36">
            <v>497391434</v>
          </cell>
          <cell r="AC36">
            <v>497391434</v>
          </cell>
          <cell r="AD36">
            <v>0</v>
          </cell>
        </row>
        <row r="37">
          <cell r="Z37" t="str">
            <v>11700-2-17-1</v>
          </cell>
          <cell r="AA37"/>
          <cell r="AB37">
            <v>561418987.5</v>
          </cell>
          <cell r="AC37">
            <v>561418987.5</v>
          </cell>
          <cell r="AD37">
            <v>112500000</v>
          </cell>
        </row>
        <row r="38">
          <cell r="Z38" t="str">
            <v>11700-2-17-2</v>
          </cell>
          <cell r="AA38"/>
          <cell r="AB38">
            <v>32640000</v>
          </cell>
          <cell r="AC38">
            <v>32640000</v>
          </cell>
          <cell r="AD38">
            <v>32640000</v>
          </cell>
        </row>
        <row r="39">
          <cell r="Z39" t="str">
            <v>11900-3-1-1</v>
          </cell>
          <cell r="AA39"/>
          <cell r="AB39">
            <v>307607868</v>
          </cell>
          <cell r="AC39">
            <v>307607868</v>
          </cell>
          <cell r="AD39">
            <v>76901967</v>
          </cell>
        </row>
        <row r="40">
          <cell r="Z40" t="str">
            <v>11900-3-2-1</v>
          </cell>
          <cell r="AA40"/>
          <cell r="AB40">
            <v>739005208</v>
          </cell>
          <cell r="AC40">
            <v>739005208</v>
          </cell>
          <cell r="AD40">
            <v>199041219</v>
          </cell>
        </row>
        <row r="41">
          <cell r="Z41" t="str">
            <v>11900-3-4-1</v>
          </cell>
          <cell r="AA41"/>
          <cell r="AB41">
            <v>387129875</v>
          </cell>
          <cell r="AC41">
            <v>387129875</v>
          </cell>
          <cell r="AD41">
            <v>41705585.172727272</v>
          </cell>
        </row>
        <row r="42">
          <cell r="Z42" t="str">
            <v>11900-3-5-1</v>
          </cell>
          <cell r="AA42"/>
          <cell r="AB42">
            <v>41933468</v>
          </cell>
          <cell r="AC42">
            <v>41933468</v>
          </cell>
          <cell r="AD42">
            <v>12240000</v>
          </cell>
        </row>
        <row r="43">
          <cell r="Z43" t="str">
            <v>11900-3-6-1</v>
          </cell>
          <cell r="AA43"/>
          <cell r="AB43">
            <v>102124884</v>
          </cell>
          <cell r="AC43">
            <v>102124884</v>
          </cell>
          <cell r="AD43">
            <v>25531221</v>
          </cell>
        </row>
        <row r="44">
          <cell r="Z44" t="str">
            <v>11900-3-7-1</v>
          </cell>
          <cell r="AA44"/>
          <cell r="AB44">
            <v>44736724</v>
          </cell>
          <cell r="AC44">
            <v>44736724</v>
          </cell>
          <cell r="AD44">
            <v>13291221</v>
          </cell>
        </row>
        <row r="45">
          <cell r="Z45" t="str">
            <v>11900-3-9-1</v>
          </cell>
          <cell r="AA45"/>
          <cell r="AB45">
            <v>542477052</v>
          </cell>
          <cell r="AC45">
            <v>542477052</v>
          </cell>
          <cell r="AD45">
            <v>64369263</v>
          </cell>
        </row>
        <row r="46">
          <cell r="Z46" t="str">
            <v>11900-3-10-3</v>
          </cell>
          <cell r="AA46"/>
          <cell r="AB46">
            <v>37173872</v>
          </cell>
          <cell r="AC46">
            <v>37173872</v>
          </cell>
          <cell r="AD46">
            <v>13940202</v>
          </cell>
        </row>
        <row r="47">
          <cell r="Z47" t="str">
            <v>12000-2-2-1</v>
          </cell>
          <cell r="AA47"/>
          <cell r="AB47">
            <v>61642068</v>
          </cell>
          <cell r="AC47">
            <v>61642068</v>
          </cell>
          <cell r="AD47">
            <v>15410517</v>
          </cell>
        </row>
      </sheetData>
      <sheetData sheetId="3">
        <row r="5">
          <cell r="A5">
            <v>11200</v>
          </cell>
          <cell r="B5" t="str">
            <v>Dirección General</v>
          </cell>
        </row>
        <row r="6">
          <cell r="A6">
            <v>11300</v>
          </cell>
          <cell r="B6" t="str">
            <v>Dirección de Gestión de Recursos Financieros de Salud</v>
          </cell>
        </row>
        <row r="7">
          <cell r="A7">
            <v>11400</v>
          </cell>
          <cell r="B7" t="str">
            <v>Dirección de Liquidaciones y Garantías</v>
          </cell>
        </row>
        <row r="8">
          <cell r="A8">
            <v>11420</v>
          </cell>
          <cell r="B8" t="str">
            <v xml:space="preserve">Subdirección  Liquidaciones </v>
          </cell>
        </row>
        <row r="9">
          <cell r="A9">
            <v>11430</v>
          </cell>
          <cell r="B9" t="str">
            <v xml:space="preserve">Subdirección de Garantías </v>
          </cell>
        </row>
        <row r="10">
          <cell r="A10">
            <v>11500</v>
          </cell>
          <cell r="B10" t="str">
            <v xml:space="preserve">Dirección de Otras Prestaciones  </v>
          </cell>
        </row>
        <row r="11">
          <cell r="A11">
            <v>11600</v>
          </cell>
          <cell r="B11" t="str">
            <v>Dirección de Gestión de Tecnología de la Información y la Comunicación</v>
          </cell>
        </row>
        <row r="12">
          <cell r="A12">
            <v>11700</v>
          </cell>
          <cell r="B12" t="str">
            <v>Dirección Administrativa y Financiera</v>
          </cell>
        </row>
        <row r="13">
          <cell r="A13">
            <v>11800</v>
          </cell>
          <cell r="B13" t="str">
            <v>Oficina de Control Interno</v>
          </cell>
        </row>
        <row r="14">
          <cell r="A14">
            <v>11900</v>
          </cell>
          <cell r="B14" t="str">
            <v>Oficina Asesora Jurídica</v>
          </cell>
        </row>
        <row r="15">
          <cell r="A15">
            <v>12000</v>
          </cell>
          <cell r="B15" t="str">
            <v>Oficina Asesora de Planeación y Control de Riegos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DAF y OAJ"/>
      <sheetName val="Plan Adquisiciones"/>
      <sheetName val="TAB. REF. PA"/>
    </sheetNames>
    <sheetDataSet>
      <sheetData sheetId="0"/>
      <sheetData sheetId="1"/>
      <sheetData sheetId="2">
        <row r="4">
          <cell r="A4">
            <v>11200</v>
          </cell>
          <cell r="B4" t="str">
            <v>Dirección General</v>
          </cell>
        </row>
        <row r="5">
          <cell r="A5">
            <v>11300</v>
          </cell>
          <cell r="B5" t="str">
            <v>Dirección de Gestión de Recursos Financieros de Salud</v>
          </cell>
        </row>
        <row r="6">
          <cell r="A6">
            <v>11400</v>
          </cell>
          <cell r="B6" t="str">
            <v>Dirección de Liquidaciones y Garantías</v>
          </cell>
        </row>
        <row r="7">
          <cell r="A7">
            <v>11420</v>
          </cell>
          <cell r="B7" t="str">
            <v xml:space="preserve">Subdirección  Liquidaciones </v>
          </cell>
        </row>
        <row r="8">
          <cell r="A8">
            <v>11430</v>
          </cell>
          <cell r="B8" t="str">
            <v xml:space="preserve">Subdirección de Garantías </v>
          </cell>
        </row>
        <row r="9">
          <cell r="A9">
            <v>11500</v>
          </cell>
          <cell r="B9" t="str">
            <v xml:space="preserve">Dirección de Otras Prestaciones  </v>
          </cell>
        </row>
        <row r="10">
          <cell r="A10">
            <v>11600</v>
          </cell>
          <cell r="B10" t="str">
            <v>Dirección de Gestión de Tecnología de la Información y la Comunicación</v>
          </cell>
        </row>
        <row r="11">
          <cell r="A11">
            <v>11700</v>
          </cell>
          <cell r="B11" t="str">
            <v>Dirección Administrativa y Financiera</v>
          </cell>
        </row>
        <row r="12">
          <cell r="A12">
            <v>11800</v>
          </cell>
          <cell r="B12" t="str">
            <v>Oficina de Control Interno</v>
          </cell>
        </row>
        <row r="13">
          <cell r="A13">
            <v>11900</v>
          </cell>
          <cell r="B13" t="str">
            <v>Oficina Asesora Jurídica</v>
          </cell>
        </row>
        <row r="14">
          <cell r="A14">
            <v>12000</v>
          </cell>
          <cell r="B14" t="str">
            <v>Oficina Asesora de Planeación y Control de Riegos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DAF y OAJ"/>
      <sheetName val="Plan Adquisiciones"/>
      <sheetName val="TAB. REF. PA"/>
    </sheetNames>
    <sheetDataSet>
      <sheetData sheetId="0"/>
      <sheetData sheetId="1"/>
      <sheetData sheetId="2">
        <row r="4">
          <cell r="A4">
            <v>11200</v>
          </cell>
          <cell r="B4" t="str">
            <v>Dirección General</v>
          </cell>
        </row>
        <row r="5">
          <cell r="A5">
            <v>11300</v>
          </cell>
          <cell r="B5" t="str">
            <v>Dirección de Gestión de Recursos Financieros de Salud</v>
          </cell>
        </row>
        <row r="6">
          <cell r="A6">
            <v>11400</v>
          </cell>
          <cell r="B6" t="str">
            <v>Dirección de Liquidaciones y Garantías</v>
          </cell>
        </row>
        <row r="7">
          <cell r="A7">
            <v>11420</v>
          </cell>
          <cell r="B7" t="str">
            <v xml:space="preserve">Subdirección  Liquidaciones </v>
          </cell>
        </row>
        <row r="8">
          <cell r="A8">
            <v>11430</v>
          </cell>
          <cell r="B8" t="str">
            <v xml:space="preserve">Subdirección de Garantías </v>
          </cell>
        </row>
        <row r="9">
          <cell r="A9">
            <v>11500</v>
          </cell>
          <cell r="B9" t="str">
            <v xml:space="preserve">Dirección de Otras Prestaciones  </v>
          </cell>
        </row>
        <row r="10">
          <cell r="A10">
            <v>11600</v>
          </cell>
          <cell r="B10" t="str">
            <v>Dirección de Gestión de Tecnología de la Información y la Comunicación</v>
          </cell>
        </row>
        <row r="11">
          <cell r="A11">
            <v>11700</v>
          </cell>
          <cell r="B11" t="str">
            <v>Dirección Administrativa y Financiera</v>
          </cell>
        </row>
        <row r="12">
          <cell r="A12">
            <v>11800</v>
          </cell>
          <cell r="B12" t="str">
            <v>Oficina de Control Interno</v>
          </cell>
        </row>
        <row r="13">
          <cell r="A13">
            <v>11900</v>
          </cell>
          <cell r="B13" t="str">
            <v>Oficina Asesora Jurídica</v>
          </cell>
        </row>
        <row r="14">
          <cell r="A14">
            <v>12000</v>
          </cell>
          <cell r="B14" t="str">
            <v>Oficina Asesora de Planeación y Control de Riegos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DAF y OAJ"/>
      <sheetName val="Plan Adquisiciones"/>
      <sheetName val="TAB. REF. PA"/>
    </sheetNames>
    <sheetDataSet>
      <sheetData sheetId="0"/>
      <sheetData sheetId="1">
        <row r="5">
          <cell r="Z5" t="str">
            <v>11200-2-1-1</v>
          </cell>
          <cell r="AA5"/>
          <cell r="AB5">
            <v>500000000</v>
          </cell>
          <cell r="AC5">
            <v>500000000</v>
          </cell>
          <cell r="AD5">
            <v>50000000</v>
          </cell>
          <cell r="AE5">
            <v>150000000</v>
          </cell>
          <cell r="AF5">
            <v>150000000</v>
          </cell>
          <cell r="AG5">
            <v>150000000</v>
          </cell>
        </row>
        <row r="6">
          <cell r="Z6" t="str">
            <v>11300-4-1-1</v>
          </cell>
          <cell r="AA6"/>
          <cell r="AB6">
            <v>53187356</v>
          </cell>
          <cell r="AC6">
            <v>53187356</v>
          </cell>
          <cell r="AD6">
            <v>12240000</v>
          </cell>
          <cell r="AE6">
            <v>12240000</v>
          </cell>
          <cell r="AF6">
            <v>13296839</v>
          </cell>
          <cell r="AG6">
            <v>15410517</v>
          </cell>
        </row>
        <row r="7">
          <cell r="Z7" t="str">
            <v>11300-4-2-1</v>
          </cell>
          <cell r="AA7"/>
          <cell r="AB7">
            <v>233813092</v>
          </cell>
          <cell r="AC7">
            <v>233813092</v>
          </cell>
          <cell r="AD7">
            <v>60776640</v>
          </cell>
          <cell r="AE7">
            <v>60776640</v>
          </cell>
          <cell r="AF7">
            <v>58453273</v>
          </cell>
          <cell r="AG7">
            <v>53806539</v>
          </cell>
        </row>
        <row r="8">
          <cell r="Z8" t="str">
            <v>11300-4-4-1</v>
          </cell>
          <cell r="AA8"/>
          <cell r="AB8">
            <v>292066560</v>
          </cell>
          <cell r="AC8">
            <v>292066560</v>
          </cell>
          <cell r="AD8">
            <v>73016640</v>
          </cell>
          <cell r="AE8">
            <v>73016640</v>
          </cell>
          <cell r="AF8">
            <v>73016640</v>
          </cell>
          <cell r="AG8">
            <v>73016640</v>
          </cell>
        </row>
        <row r="9">
          <cell r="Z9" t="str">
            <v>11300-4-5-1</v>
          </cell>
          <cell r="AA9"/>
          <cell r="AB9">
            <v>48960000</v>
          </cell>
          <cell r="AC9">
            <v>48960000</v>
          </cell>
          <cell r="AD9">
            <v>12240000</v>
          </cell>
          <cell r="AE9">
            <v>12240000</v>
          </cell>
          <cell r="AF9">
            <v>12240000</v>
          </cell>
          <cell r="AG9">
            <v>12240000</v>
          </cell>
        </row>
        <row r="10">
          <cell r="Z10" t="str">
            <v>11300-4-6-1</v>
          </cell>
          <cell r="AA10"/>
          <cell r="AB10">
            <v>281973872</v>
          </cell>
          <cell r="AC10">
            <v>281973872</v>
          </cell>
          <cell r="AD10">
            <v>68170101</v>
          </cell>
          <cell r="AE10">
            <v>68170101</v>
          </cell>
          <cell r="AF10">
            <v>70493468</v>
          </cell>
          <cell r="AG10">
            <v>75140202</v>
          </cell>
        </row>
        <row r="11">
          <cell r="Z11" t="str">
            <v>11300-4-8-1</v>
          </cell>
          <cell r="AA11"/>
          <cell r="AB11">
            <v>580945500</v>
          </cell>
          <cell r="AC11">
            <v>580945500</v>
          </cell>
          <cell r="AD11">
            <v>105626454.54545453</v>
          </cell>
          <cell r="AE11">
            <v>158439681.81818178</v>
          </cell>
          <cell r="AF11">
            <v>158439681.81818178</v>
          </cell>
          <cell r="AG11">
            <v>158439681.81818178</v>
          </cell>
        </row>
        <row r="12">
          <cell r="Z12" t="str">
            <v>11400-3-1-1</v>
          </cell>
          <cell r="AA12"/>
          <cell r="AB12">
            <v>100516376</v>
          </cell>
          <cell r="AC12">
            <v>100516376</v>
          </cell>
          <cell r="AD12">
            <v>43249020</v>
          </cell>
          <cell r="AE12">
            <v>12240000</v>
          </cell>
          <cell r="AF12">
            <v>17376839</v>
          </cell>
          <cell r="AG12">
            <v>27650517</v>
          </cell>
        </row>
        <row r="13">
          <cell r="Z13" t="str">
            <v>11400-3-4-2</v>
          </cell>
          <cell r="AA13"/>
          <cell r="AB13">
            <v>48960000</v>
          </cell>
          <cell r="AC13">
            <v>48960000</v>
          </cell>
          <cell r="AD13">
            <v>12240000</v>
          </cell>
          <cell r="AE13">
            <v>12240000</v>
          </cell>
          <cell r="AF13">
            <v>12240000</v>
          </cell>
          <cell r="AG13">
            <v>12240000</v>
          </cell>
        </row>
        <row r="14">
          <cell r="Z14" t="str">
            <v>11400-3-5-1</v>
          </cell>
          <cell r="AA14"/>
          <cell r="AB14">
            <v>164378848</v>
          </cell>
          <cell r="AC14">
            <v>164378848</v>
          </cell>
          <cell r="AD14">
            <v>46231551</v>
          </cell>
          <cell r="AE14">
            <v>46231551</v>
          </cell>
          <cell r="AF14">
            <v>41094712</v>
          </cell>
          <cell r="AG14">
            <v>30821034</v>
          </cell>
        </row>
        <row r="15">
          <cell r="Z15" t="str">
            <v>11400-3-14-1</v>
          </cell>
          <cell r="AA15"/>
          <cell r="AB15">
            <v>55000000</v>
          </cell>
          <cell r="AC15">
            <v>55000000</v>
          </cell>
          <cell r="AD15">
            <v>55000000</v>
          </cell>
          <cell r="AE15">
            <v>0</v>
          </cell>
          <cell r="AF15">
            <v>0</v>
          </cell>
          <cell r="AG15">
            <v>0</v>
          </cell>
        </row>
        <row r="16">
          <cell r="Z16" t="str">
            <v>11500-3-1-1</v>
          </cell>
          <cell r="AA16"/>
          <cell r="AB16">
            <v>48960000</v>
          </cell>
          <cell r="AC16">
            <v>48960000</v>
          </cell>
          <cell r="AD16">
            <v>12240000</v>
          </cell>
          <cell r="AE16">
            <v>12240000</v>
          </cell>
          <cell r="AF16">
            <v>12240000</v>
          </cell>
          <cell r="AG16">
            <v>12240000</v>
          </cell>
        </row>
        <row r="17">
          <cell r="Z17" t="str">
            <v>11500-3-3-1</v>
          </cell>
          <cell r="AA17"/>
          <cell r="AB17">
            <v>195840000</v>
          </cell>
          <cell r="AC17">
            <v>195840000</v>
          </cell>
          <cell r="AD17">
            <v>48960000</v>
          </cell>
          <cell r="AE17">
            <v>48960000</v>
          </cell>
          <cell r="AF17">
            <v>48960000</v>
          </cell>
          <cell r="AG17">
            <v>48960000</v>
          </cell>
        </row>
        <row r="18">
          <cell r="Z18" t="str">
            <v>11500-3-6-1</v>
          </cell>
          <cell r="AA18"/>
          <cell r="AB18">
            <v>30882027540</v>
          </cell>
          <cell r="AC18">
            <v>30882027540</v>
          </cell>
          <cell r="AD18">
            <v>0</v>
          </cell>
          <cell r="AE18">
            <v>7720506885</v>
          </cell>
          <cell r="AF18">
            <v>11580760327.5</v>
          </cell>
          <cell r="AG18">
            <v>11580760327.5</v>
          </cell>
        </row>
        <row r="19">
          <cell r="Z19" t="str">
            <v>11600-3-2-1</v>
          </cell>
          <cell r="AA19"/>
          <cell r="AB19">
            <v>2614240473</v>
          </cell>
          <cell r="AC19">
            <v>2614240473</v>
          </cell>
          <cell r="AD19">
            <v>52857142.857142858</v>
          </cell>
          <cell r="AE19">
            <v>183571428.57142857</v>
          </cell>
          <cell r="AF19">
            <v>1037030914.9714285</v>
          </cell>
          <cell r="AG19">
            <v>1340780986.5999999</v>
          </cell>
        </row>
        <row r="20">
          <cell r="Z20" t="str">
            <v>11600-3-3-1</v>
          </cell>
          <cell r="AA20"/>
          <cell r="AB20">
            <v>1024732093</v>
          </cell>
          <cell r="AC20">
            <v>1024732093</v>
          </cell>
          <cell r="AD20">
            <v>0</v>
          </cell>
          <cell r="AE20">
            <v>104606000</v>
          </cell>
          <cell r="AF20">
            <v>341169837.19999999</v>
          </cell>
          <cell r="AG20">
            <v>578956255.79999995</v>
          </cell>
        </row>
        <row r="21">
          <cell r="Z21" t="str">
            <v>11600-3-4-1</v>
          </cell>
          <cell r="AA21"/>
          <cell r="AB21">
            <v>180000000</v>
          </cell>
          <cell r="AC21">
            <v>180000000</v>
          </cell>
          <cell r="AD21">
            <v>0</v>
          </cell>
          <cell r="AE21">
            <v>0</v>
          </cell>
          <cell r="AF21">
            <v>90000000</v>
          </cell>
          <cell r="AG21">
            <v>90000000</v>
          </cell>
        </row>
        <row r="22">
          <cell r="Z22" t="str">
            <v>11600-3-5-1</v>
          </cell>
          <cell r="AA22"/>
          <cell r="AB22">
            <v>815594000</v>
          </cell>
          <cell r="AC22">
            <v>815594000</v>
          </cell>
          <cell r="AD22">
            <v>54431766.233766235</v>
          </cell>
          <cell r="AE22">
            <v>222866935.06493509</v>
          </cell>
          <cell r="AF22">
            <v>285366935.06493509</v>
          </cell>
          <cell r="AG22">
            <v>252928363.63636363</v>
          </cell>
        </row>
        <row r="23">
          <cell r="Z23" t="str">
            <v>11600-3-6-1</v>
          </cell>
          <cell r="AA23"/>
          <cell r="AB23">
            <v>816000000</v>
          </cell>
          <cell r="AC23">
            <v>816000000</v>
          </cell>
          <cell r="AD23">
            <v>0</v>
          </cell>
          <cell r="AE23">
            <v>0</v>
          </cell>
          <cell r="AF23">
            <v>408000000</v>
          </cell>
          <cell r="AG23">
            <v>408000000</v>
          </cell>
        </row>
        <row r="24">
          <cell r="Z24" t="str">
            <v>11600-3-7-1</v>
          </cell>
          <cell r="AA24"/>
          <cell r="AB24">
            <v>48960000</v>
          </cell>
          <cell r="AC24">
            <v>48960000</v>
          </cell>
          <cell r="AD24">
            <v>12240000</v>
          </cell>
          <cell r="AE24">
            <v>12240000</v>
          </cell>
          <cell r="AF24">
            <v>12240000</v>
          </cell>
          <cell r="AG24">
            <v>12240000</v>
          </cell>
        </row>
        <row r="25">
          <cell r="Z25" t="str">
            <v>11600-3-8-1</v>
          </cell>
          <cell r="AA25"/>
          <cell r="AB25">
            <v>146880000</v>
          </cell>
          <cell r="AC25">
            <v>146880000</v>
          </cell>
          <cell r="AD25">
            <v>36720000</v>
          </cell>
          <cell r="AE25">
            <v>36720000</v>
          </cell>
          <cell r="AF25">
            <v>36720000</v>
          </cell>
          <cell r="AG25">
            <v>36720000</v>
          </cell>
        </row>
        <row r="26">
          <cell r="Z26" t="str">
            <v>11600-3-9-1</v>
          </cell>
          <cell r="AA26"/>
          <cell r="AB26">
            <v>576178068</v>
          </cell>
          <cell r="AC26">
            <v>576178068</v>
          </cell>
          <cell r="AD26">
            <v>144044517</v>
          </cell>
          <cell r="AE26">
            <v>144044517</v>
          </cell>
          <cell r="AF26">
            <v>144044517</v>
          </cell>
          <cell r="AG26">
            <v>144044517</v>
          </cell>
        </row>
        <row r="27">
          <cell r="Z27" t="str">
            <v>11700-2-7-1</v>
          </cell>
          <cell r="AA27"/>
          <cell r="AB27">
            <v>329126980</v>
          </cell>
          <cell r="AC27">
            <v>329126980</v>
          </cell>
          <cell r="AD27">
            <v>76281745</v>
          </cell>
          <cell r="AE27">
            <v>84281745</v>
          </cell>
          <cell r="AF27">
            <v>84281745</v>
          </cell>
          <cell r="AG27">
            <v>84281745</v>
          </cell>
        </row>
        <row r="28">
          <cell r="Z28" t="str">
            <v>11700-2-9-2</v>
          </cell>
          <cell r="AA28"/>
          <cell r="AB28">
            <v>800000000</v>
          </cell>
          <cell r="AC28">
            <v>800000000</v>
          </cell>
          <cell r="AD28">
            <v>80000000</v>
          </cell>
          <cell r="AE28">
            <v>240000000</v>
          </cell>
          <cell r="AF28">
            <v>240000000</v>
          </cell>
          <cell r="AG28">
            <v>240000000</v>
          </cell>
        </row>
        <row r="29">
          <cell r="Z29" t="str">
            <v>11700-2-10-1</v>
          </cell>
          <cell r="AA29"/>
          <cell r="AB29">
            <v>6000000</v>
          </cell>
          <cell r="AC29">
            <v>6000000</v>
          </cell>
          <cell r="AD29">
            <v>1090909.0909090908</v>
          </cell>
          <cell r="AE29">
            <v>1636363.6363636362</v>
          </cell>
          <cell r="AF29">
            <v>1636363.6363636362</v>
          </cell>
          <cell r="AG29">
            <v>1636363.6363636362</v>
          </cell>
        </row>
        <row r="30">
          <cell r="Z30" t="str">
            <v>11700-2-11-1</v>
          </cell>
          <cell r="AA30"/>
          <cell r="AB30">
            <v>139384920</v>
          </cell>
          <cell r="AC30">
            <v>139384920</v>
          </cell>
          <cell r="AD30">
            <v>19321230</v>
          </cell>
          <cell r="AE30">
            <v>19321230</v>
          </cell>
          <cell r="AF30">
            <v>19321230</v>
          </cell>
          <cell r="AG30">
            <v>81421230</v>
          </cell>
        </row>
        <row r="31">
          <cell r="Z31" t="str">
            <v>11700-2-12-1</v>
          </cell>
          <cell r="AA31"/>
          <cell r="AB31">
            <v>58933468</v>
          </cell>
          <cell r="AC31">
            <v>58933468</v>
          </cell>
          <cell r="AD31">
            <v>13940000</v>
          </cell>
          <cell r="AE31">
            <v>17340000</v>
          </cell>
          <cell r="AF31">
            <v>15583367</v>
          </cell>
          <cell r="AG31">
            <v>12070101</v>
          </cell>
        </row>
        <row r="32">
          <cell r="Z32" t="str">
            <v>11700-2-12-2</v>
          </cell>
          <cell r="AA32"/>
          <cell r="AB32">
            <v>34906936</v>
          </cell>
          <cell r="AC32">
            <v>34906936</v>
          </cell>
          <cell r="AD32">
            <v>6970101</v>
          </cell>
          <cell r="AE32">
            <v>6970101</v>
          </cell>
          <cell r="AF32">
            <v>8726734</v>
          </cell>
          <cell r="AG32">
            <v>12240000</v>
          </cell>
        </row>
        <row r="33">
          <cell r="Z33" t="str">
            <v>11700-2-13-1</v>
          </cell>
          <cell r="AA33"/>
          <cell r="AB33">
            <v>60000000</v>
          </cell>
          <cell r="AC33">
            <v>60000000</v>
          </cell>
          <cell r="AD33">
            <v>10909090.909090908</v>
          </cell>
          <cell r="AE33">
            <v>16363636.363636363</v>
          </cell>
          <cell r="AF33">
            <v>16363636.363636363</v>
          </cell>
          <cell r="AG33">
            <v>16363636.363636363</v>
          </cell>
        </row>
        <row r="34">
          <cell r="Z34" t="str">
            <v>11700-2-14-1</v>
          </cell>
          <cell r="AA34"/>
          <cell r="AB34">
            <v>2468609473</v>
          </cell>
          <cell r="AC34">
            <v>2468609473</v>
          </cell>
          <cell r="AD34">
            <v>5709090.9090909092</v>
          </cell>
          <cell r="AE34">
            <v>5563636.3636363633</v>
          </cell>
          <cell r="AF34">
            <v>1097359970.2636366</v>
          </cell>
          <cell r="AG34">
            <v>1359976775.4636364</v>
          </cell>
        </row>
        <row r="35">
          <cell r="Z35" t="str">
            <v>11700-2-15-1</v>
          </cell>
          <cell r="AA35"/>
          <cell r="AB35">
            <v>150000000</v>
          </cell>
          <cell r="AC35">
            <v>150000000</v>
          </cell>
          <cell r="AD35">
            <v>0</v>
          </cell>
          <cell r="AE35">
            <v>0</v>
          </cell>
          <cell r="AF35">
            <v>60000000</v>
          </cell>
          <cell r="AG35">
            <v>90000000</v>
          </cell>
        </row>
        <row r="36">
          <cell r="Z36" t="str">
            <v>11700-2-16-1</v>
          </cell>
          <cell r="AA36"/>
          <cell r="AB36">
            <v>497391434</v>
          </cell>
          <cell r="AC36">
            <v>497391434</v>
          </cell>
          <cell r="AD36">
            <v>0</v>
          </cell>
          <cell r="AE36">
            <v>0</v>
          </cell>
          <cell r="AF36">
            <v>248695717</v>
          </cell>
          <cell r="AG36">
            <v>248695717</v>
          </cell>
        </row>
        <row r="37">
          <cell r="Z37" t="str">
            <v>11700-2-17-1</v>
          </cell>
          <cell r="AA37"/>
          <cell r="AB37">
            <v>561418987.5</v>
          </cell>
          <cell r="AC37">
            <v>561418987.5</v>
          </cell>
          <cell r="AD37">
            <v>112500000</v>
          </cell>
          <cell r="AE37">
            <v>112500000</v>
          </cell>
          <cell r="AF37">
            <v>174671595</v>
          </cell>
          <cell r="AG37">
            <v>161747392.5</v>
          </cell>
        </row>
        <row r="38">
          <cell r="Z38" t="str">
            <v>11700-2-17-2</v>
          </cell>
          <cell r="AA38"/>
          <cell r="AB38">
            <v>32640000</v>
          </cell>
          <cell r="AC38">
            <v>32640000</v>
          </cell>
          <cell r="AD38">
            <v>32640000</v>
          </cell>
          <cell r="AE38">
            <v>0</v>
          </cell>
          <cell r="AF38">
            <v>0</v>
          </cell>
          <cell r="AG38">
            <v>0</v>
          </cell>
        </row>
        <row r="39">
          <cell r="Z39" t="str">
            <v>11900-3-1-1</v>
          </cell>
          <cell r="AA39"/>
          <cell r="AB39">
            <v>307607868</v>
          </cell>
          <cell r="AC39">
            <v>307607868</v>
          </cell>
          <cell r="AD39">
            <v>76901967</v>
          </cell>
          <cell r="AE39">
            <v>76901967</v>
          </cell>
          <cell r="AF39">
            <v>76901967</v>
          </cell>
          <cell r="AG39">
            <v>76901967</v>
          </cell>
        </row>
        <row r="40">
          <cell r="Z40" t="str">
            <v>11900-3-2-1</v>
          </cell>
          <cell r="AA40"/>
          <cell r="AB40">
            <v>739005208</v>
          </cell>
          <cell r="AC40">
            <v>739005208</v>
          </cell>
          <cell r="AD40">
            <v>199041219</v>
          </cell>
          <cell r="AE40">
            <v>199041219</v>
          </cell>
          <cell r="AF40">
            <v>184751302</v>
          </cell>
          <cell r="AG40">
            <v>156171468</v>
          </cell>
        </row>
        <row r="41">
          <cell r="Z41" t="str">
            <v>11900-3-4-1</v>
          </cell>
          <cell r="AA41"/>
          <cell r="AB41">
            <v>387129875</v>
          </cell>
          <cell r="AC41">
            <v>387129875</v>
          </cell>
          <cell r="AD41">
            <v>41705585.172727272</v>
          </cell>
          <cell r="AE41">
            <v>84207664.609090909</v>
          </cell>
          <cell r="AF41">
            <v>107407988.60909091</v>
          </cell>
          <cell r="AG41">
            <v>153808636.60909092</v>
          </cell>
        </row>
        <row r="42">
          <cell r="Z42" t="str">
            <v>11900-3-5-1</v>
          </cell>
          <cell r="AA42"/>
          <cell r="AB42">
            <v>41933468</v>
          </cell>
          <cell r="AC42">
            <v>41933468</v>
          </cell>
          <cell r="AD42">
            <v>12240000</v>
          </cell>
          <cell r="AE42">
            <v>12240000</v>
          </cell>
          <cell r="AF42">
            <v>10483367</v>
          </cell>
          <cell r="AG42">
            <v>6970101</v>
          </cell>
        </row>
        <row r="43">
          <cell r="Z43" t="str">
            <v>11900-3-6-1</v>
          </cell>
          <cell r="AA43"/>
          <cell r="AB43">
            <v>102124884</v>
          </cell>
          <cell r="AC43">
            <v>102124884</v>
          </cell>
          <cell r="AD43">
            <v>25531221</v>
          </cell>
          <cell r="AE43">
            <v>25531221</v>
          </cell>
          <cell r="AF43">
            <v>25531221</v>
          </cell>
          <cell r="AG43">
            <v>25531221</v>
          </cell>
        </row>
        <row r="44">
          <cell r="Z44" t="str">
            <v>11900-3-7-1</v>
          </cell>
          <cell r="AA44"/>
          <cell r="AB44">
            <v>44736724</v>
          </cell>
          <cell r="AC44">
            <v>44736724</v>
          </cell>
          <cell r="AD44">
            <v>13291221</v>
          </cell>
          <cell r="AE44">
            <v>13291221</v>
          </cell>
          <cell r="AF44">
            <v>11184181</v>
          </cell>
          <cell r="AG44">
            <v>6970101</v>
          </cell>
        </row>
        <row r="45">
          <cell r="Z45" t="str">
            <v>11900-3-9-1</v>
          </cell>
          <cell r="AA45"/>
          <cell r="AB45">
            <v>542477052</v>
          </cell>
          <cell r="AC45">
            <v>542477052</v>
          </cell>
          <cell r="AD45">
            <v>64369263</v>
          </cell>
          <cell r="AE45">
            <v>64369263</v>
          </cell>
          <cell r="AF45">
            <v>135619263</v>
          </cell>
          <cell r="AG45">
            <v>278119263</v>
          </cell>
        </row>
        <row r="46">
          <cell r="Z46" t="str">
            <v>11900-3-10-3</v>
          </cell>
          <cell r="AA46"/>
          <cell r="AB46">
            <v>37173872</v>
          </cell>
          <cell r="AC46">
            <v>37173872</v>
          </cell>
          <cell r="AD46">
            <v>13940202</v>
          </cell>
          <cell r="AE46">
            <v>13940202</v>
          </cell>
          <cell r="AF46">
            <v>9293468</v>
          </cell>
          <cell r="AG46">
            <v>0</v>
          </cell>
        </row>
        <row r="47">
          <cell r="Z47" t="str">
            <v>12000-2-2-1</v>
          </cell>
          <cell r="AA47"/>
          <cell r="AB47">
            <v>61642068</v>
          </cell>
          <cell r="AC47">
            <v>61642068</v>
          </cell>
          <cell r="AD47">
            <v>15410517</v>
          </cell>
          <cell r="AE47">
            <v>15410517</v>
          </cell>
          <cell r="AF47">
            <v>15410517</v>
          </cell>
          <cell r="AG47">
            <v>15410517</v>
          </cell>
        </row>
      </sheetData>
      <sheetData sheetId="2">
        <row r="4">
          <cell r="A4">
            <v>11200</v>
          </cell>
          <cell r="B4" t="str">
            <v>Dirección General</v>
          </cell>
        </row>
        <row r="5">
          <cell r="A5">
            <v>11300</v>
          </cell>
          <cell r="B5" t="str">
            <v>Dirección de Gestión de Recursos Financieros de Salud</v>
          </cell>
        </row>
        <row r="6">
          <cell r="A6">
            <v>11400</v>
          </cell>
          <cell r="B6" t="str">
            <v>Dirección de Liquidaciones y Garantías</v>
          </cell>
        </row>
        <row r="7">
          <cell r="A7">
            <v>11420</v>
          </cell>
          <cell r="B7" t="str">
            <v xml:space="preserve">Subdirección  Liquidaciones </v>
          </cell>
        </row>
        <row r="8">
          <cell r="A8">
            <v>11430</v>
          </cell>
          <cell r="B8" t="str">
            <v xml:space="preserve">Subdirección de Garantías </v>
          </cell>
        </row>
        <row r="9">
          <cell r="A9">
            <v>11500</v>
          </cell>
          <cell r="B9" t="str">
            <v xml:space="preserve">Dirección de Otras Prestaciones  </v>
          </cell>
        </row>
        <row r="10">
          <cell r="A10">
            <v>11600</v>
          </cell>
          <cell r="B10" t="str">
            <v>Dirección de Gestión de Tecnología de la Información y la Comunicación</v>
          </cell>
        </row>
        <row r="11">
          <cell r="A11">
            <v>11700</v>
          </cell>
          <cell r="B11" t="str">
            <v>Dirección Administrativa y Financiera</v>
          </cell>
        </row>
        <row r="12">
          <cell r="A12">
            <v>11800</v>
          </cell>
          <cell r="B12" t="str">
            <v>Oficina de Control Interno</v>
          </cell>
        </row>
        <row r="13">
          <cell r="A13">
            <v>11900</v>
          </cell>
          <cell r="B13" t="str">
            <v>Oficina Asesora Jurídica</v>
          </cell>
        </row>
        <row r="14">
          <cell r="A14">
            <v>12000</v>
          </cell>
          <cell r="B14" t="str">
            <v>Oficina Asesora de Planeación y Control de Riegos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lan Adquisiciones"/>
      <sheetName val="TAB. REF. PA"/>
    </sheetNames>
    <sheetDataSet>
      <sheetData sheetId="0" refreshError="1"/>
      <sheetData sheetId="1" refreshError="1"/>
      <sheetData sheetId="2" refreshError="1">
        <row r="4">
          <cell r="A4">
            <v>11200</v>
          </cell>
          <cell r="B4" t="str">
            <v>Dirección General</v>
          </cell>
        </row>
        <row r="5">
          <cell r="A5">
            <v>11300</v>
          </cell>
          <cell r="B5" t="str">
            <v>Dirección de Gestión de Recursos Financieros de Salud</v>
          </cell>
        </row>
        <row r="6">
          <cell r="A6">
            <v>11400</v>
          </cell>
          <cell r="B6" t="str">
            <v>Dirección de Liquidaciones y Garantías</v>
          </cell>
        </row>
        <row r="7">
          <cell r="A7">
            <v>11420</v>
          </cell>
          <cell r="B7" t="str">
            <v xml:space="preserve">Subdirección  Liquidaciones </v>
          </cell>
        </row>
        <row r="8">
          <cell r="A8">
            <v>11430</v>
          </cell>
          <cell r="B8" t="str">
            <v xml:space="preserve">Subdirección de Garantías </v>
          </cell>
        </row>
        <row r="9">
          <cell r="A9">
            <v>11500</v>
          </cell>
          <cell r="B9" t="str">
            <v xml:space="preserve">Dirección de Otras Prestaciones  </v>
          </cell>
        </row>
        <row r="10">
          <cell r="A10">
            <v>11600</v>
          </cell>
          <cell r="B10" t="str">
            <v>Dirección de Gestión de Tecnología de la Información y la Comunicación</v>
          </cell>
        </row>
        <row r="11">
          <cell r="A11">
            <v>11700</v>
          </cell>
          <cell r="B11" t="str">
            <v>Dirección Administrativa y Financiera</v>
          </cell>
        </row>
        <row r="12">
          <cell r="A12">
            <v>11800</v>
          </cell>
          <cell r="B12" t="str">
            <v>Oficina de Control Interno</v>
          </cell>
        </row>
        <row r="13">
          <cell r="A13">
            <v>11900</v>
          </cell>
          <cell r="B13" t="str">
            <v>Oficina Asesora Jurídica</v>
          </cell>
        </row>
        <row r="14">
          <cell r="A14">
            <v>12000</v>
          </cell>
          <cell r="B14" t="str">
            <v>Oficina Asesora de Planeación y Control de Riegos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lan Adquisiciones"/>
      <sheetName val="TAB. REF. PA"/>
    </sheetNames>
    <sheetDataSet>
      <sheetData sheetId="0" refreshError="1"/>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DAF y OAJ"/>
      <sheetName val="Plan Adquisiciones"/>
      <sheetName val="TAB. REF. PA"/>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lan Adquisiciones"/>
      <sheetName val="TAB. REF. PA"/>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norela.briceno/AppData/Local/Microsoft/Windows/INetCache/Content.Outlook/FBI6K8AZ/Plan%20Accion%20ADRES%20Vigencia%202018%2029-01-18%20power%20point.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ICARDO ANDRES VARON VILLAREAL" refreshedDate="43129.535882870368" createdVersion="6" refreshedVersion="6" minRefreshableVersion="3" recordCount="194">
  <cacheSource type="worksheet">
    <worksheetSource ref="A4:K198" sheet="Plan Adquisiciones" r:id="rId2"/>
  </cacheSource>
  <cacheFields count="11">
    <cacheField name="Código UNSPSC" numFmtId="0">
      <sharedItems containsBlank="1" containsMixedTypes="1" containsNumber="1" containsInteger="1" minValue="5512802" maxValue="931415506"/>
    </cacheField>
    <cacheField name="Descripción" numFmtId="0">
      <sharedItems containsBlank="1" longText="1"/>
    </cacheField>
    <cacheField name="Fecha estimada de inicio de proceso de selección (mes)" numFmtId="0">
      <sharedItems containsString="0" containsBlank="1" containsNumber="1" containsInteger="1" minValue="1" maxValue="11"/>
    </cacheField>
    <cacheField name="Duración estimada del contrato (intervalo: días, meses, años)" numFmtId="0">
      <sharedItems containsString="0" containsBlank="1" containsNumber="1" containsInteger="1" minValue="1" maxValue="11"/>
    </cacheField>
    <cacheField name="Modalidad de selección " numFmtId="0">
      <sharedItems containsBlank="1"/>
    </cacheField>
    <cacheField name="Fuente de los recursos" numFmtId="0">
      <sharedItems containsString="0" containsBlank="1" containsNumber="1" containsInteger="1" minValue="1" maxValue="1"/>
    </cacheField>
    <cacheField name="Valor total estimado " numFmtId="41">
      <sharedItems containsSemiMixedTypes="0" containsString="0" containsNumber="1" minValue="0" maxValue="47311456995.5"/>
    </cacheField>
    <cacheField name="Valor estimado en la vigencia actual" numFmtId="41">
      <sharedItems containsSemiMixedTypes="0" containsString="0" containsNumber="1" minValue="0" maxValue="47311456995.5"/>
    </cacheField>
    <cacheField name="¿Se requieren vigencias futuras?" numFmtId="0">
      <sharedItems containsString="0" containsBlank="1" containsNumber="1" containsInteger="1" minValue="0" maxValue="0"/>
    </cacheField>
    <cacheField name="Estado de solicitud de vigencias futuras" numFmtId="0">
      <sharedItems containsString="0" containsBlank="1" containsNumber="1" containsInteger="1" minValue="0" maxValue="0"/>
    </cacheField>
    <cacheField name="Dependencia ADRES" numFmtId="0">
      <sharedItems containsBlank="1" count="15">
        <s v="Dirección de Gestión de Recursos Financieros de Salud"/>
        <s v="Oficina Asesora de Planeación y Control de Riesgo"/>
        <s v="Dirección de Liquidaciones y Garantías - Subdirección de Liquidaciones del Aseguramiento"/>
        <s v="Dirección de Liquidaciones y Garantías - Subdirección de Garantías"/>
        <s v="Dirección de Gestión de Tecnología de la Información y la Comunicación"/>
        <s v="Dirección Otras Prestaciones"/>
        <s v="Oficina Asesora Jurídica - Grupo de Acciones Constitucionales y Tutelas"/>
        <s v="Oficina Asesora Jurídica - Grupo de Representación Judicial"/>
        <s v="Oficina Asesora Jurídica - Grupo de Cobro Coactivo"/>
        <s v="Dirección Administrativa y Financiera - Grupo de Contratación"/>
        <s v="Oficina Asesora Jurídica"/>
        <s v="Dirección Administrativa y Financiera"/>
        <s v="Dirección Administrativa y Financiera - Grupo de Talento Humano"/>
        <m/>
        <s v="Dirección Genera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4">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26977168"/>
    <n v="26977168"/>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18586936"/>
    <n v="18586936"/>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18586936"/>
    <n v="18586936"/>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18586936"/>
    <n v="18586936"/>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18586936"/>
    <n v="18586936"/>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18586936"/>
    <n v="18586936"/>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26977168"/>
    <n v="26977168"/>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1"/>
    <n v="8"/>
    <s v="CCE-16"/>
    <n v="1"/>
    <n v="32640000"/>
    <n v="32640000"/>
    <n v="0"/>
    <n v="0"/>
    <x v="0"/>
  </r>
  <r>
    <n v="93151501"/>
    <s v="Apoyar técnicamente las actividades, planes, programas y demás acciones relacionadas con la gestión y las operaciones presupuestales, contables y de tesorería de los recursos financieros del  Sistema General de Seguridad Social en Salud, que administra la ADRES en cumplimiento de lo establecido por los artículos 66 y 67 de la Ley 1753 de 2015"/>
    <n v="1"/>
    <n v="8"/>
    <s v="CCE-16"/>
    <n v="1"/>
    <n v="32640000"/>
    <n v="32640000"/>
    <n v="0"/>
    <n v="0"/>
    <x v="0"/>
  </r>
  <r>
    <n v="84121701"/>
    <s v="Constituir una fiducia pública para el manejo del portafolio de inversiones marginales que resulte de la operación de la ADRES "/>
    <n v="1"/>
    <n v="11"/>
    <s v="CCE-16"/>
    <n v="1"/>
    <n v="518845499.99999994"/>
    <n v="518845499.99999994"/>
    <n v="0"/>
    <n v="0"/>
    <x v="0"/>
  </r>
  <r>
    <n v="801016000"/>
    <s v="Realizar la custodia, administración, compensación y liquidación de valores en depósito de los títulos valores de propiedad de la ADRES y/o generados del portafolio de inversiones marginales que resulte de la operación de la entidad."/>
    <n v="1"/>
    <n v="11"/>
    <s v="CCE-16"/>
    <n v="1"/>
    <n v="62100000"/>
    <n v="62100000"/>
    <n v="0"/>
    <n v="0"/>
    <x v="0"/>
  </r>
  <r>
    <n v="93151501"/>
    <s v="Apoyar el levantamiento de procesos al interior de la ADRES, de acuerdo a lo definido en MIPG, alineado con el decreto 1429 de 2017, brindando acompañamiento y asesoría en actividades relacionadas con requerimientos que la Oficina de Planeación y Control de Riesgos requiera con el fin de planear, hacer verificar y Actuar con respecto a lineamientos, normas y leyes que de acuerdo a la normatividad vigente aplique para la Administradora de los recursos del Sistema General de Seguridad Social en Salud ADRES"/>
    <n v="1"/>
    <n v="8"/>
    <s v="CCE-16"/>
    <n v="1"/>
    <n v="41094712"/>
    <n v="41094712"/>
    <n v="0"/>
    <n v="0"/>
    <x v="1"/>
  </r>
  <r>
    <n v="80101604"/>
    <s v="Apoyar a la Dirección de Liquidaciones y Garantías de la ADRES en el desarrollo de las actividades de liquidación y reconocimiento de prestaciones económicas y devolución de aportes a los afiliados  al régimen especial y exceptuado."/>
    <n v="1"/>
    <n v="8"/>
    <s v="CCE-16"/>
    <n v="1"/>
    <n v="41094712"/>
    <n v="41094712"/>
    <n v="0"/>
    <n v="0"/>
    <x v="2"/>
  </r>
  <r>
    <n v="8111801"/>
    <s v="Apoyar a la Dirección de Liquidaciones y Garantías de la ADRES en el desarrollo de las actividades de los procesos de compensación del régimen contributivo de salud, y de la liquidación y reconocimiento de prestaciones económicas a los afiliados  al régimen contributivo y a los regímenes especial y exceptuado con ingresos adicionales"/>
    <n v="1"/>
    <n v="8"/>
    <s v="CCE-16"/>
    <n v="1"/>
    <n v="32640000"/>
    <n v="32640000"/>
    <n v="0"/>
    <n v="0"/>
    <x v="2"/>
  </r>
  <r>
    <n v="8111801"/>
    <s v="Apoyar a la Dirección de Liquidaciones y Garantías de la ADRES en el desarrollo de las actividades del proceso de reintegro de recursos apropiados sin justa causa"/>
    <n v="1"/>
    <n v="8"/>
    <s v="CCE-16"/>
    <n v="1"/>
    <n v="32640000"/>
    <n v="32640000"/>
    <n v="0"/>
    <n v="0"/>
    <x v="2"/>
  </r>
  <r>
    <n v="80101604"/>
    <s v="Apoyar a la Dirección de Liquidaciones y Garantías de la ADRES en el desarrollo de las actividades de liquidación y reconocimiento de prestaciones económicas y devolución de aportes a los afiliados  al régimen especial y exceptuado."/>
    <n v="1"/>
    <n v="8"/>
    <s v="CCE-16"/>
    <n v="1"/>
    <n v="41094712"/>
    <n v="41094712"/>
    <n v="0"/>
    <n v="0"/>
    <x v="2"/>
  </r>
  <r>
    <n v="8111801"/>
    <s v="Apoyar a la Dirección de Liquidaciones y Garantías de la ADRES en el desarrollo de las actividades de los procesos de compensación del régimen contributivo de salud y sus procesos complementarios y de la liquidación y reconocimiento de prestaciones económicas a los afiliados  al régimen contributivo y a los regímenes especial y exceptuado con ingresos adicionales"/>
    <n v="1"/>
    <n v="8"/>
    <s v="CCE-16"/>
    <m/>
    <n v="41094712"/>
    <n v="41094712"/>
    <n v="0"/>
    <n v="0"/>
    <x v="2"/>
  </r>
  <r>
    <n v="80101604"/>
    <s v="Asesorar a la Dirección de liquidaciones y garantías, en lo concerniente a las operaciones que se realizan con cargo de los mecanismos de Garantías, teniendo en cuenta la normatividad legal vigente."/>
    <n v="1"/>
    <n v="2"/>
    <s v="CCE-16"/>
    <m/>
    <n v="31009020"/>
    <n v="31009020"/>
    <n v="0"/>
    <n v="0"/>
    <x v="3"/>
  </r>
  <r>
    <s v="43232605-43232304"/>
    <s v="Adquisición, soporte técnico y capacitación del software Stata 15 en sus versiones SE y MP para la Administradora de los Recursos del Sistema de Seguridad Social en Salud – ADRES."/>
    <n v="1"/>
    <n v="3"/>
    <s v="CCE-16"/>
    <m/>
    <n v="55000000"/>
    <n v="55000000"/>
    <n v="0"/>
    <n v="0"/>
    <x v="3"/>
  </r>
  <r>
    <n v="81111811"/>
    <s v="Apoyar técnicamente a la Entidad en los procesos relacionados con el soporte a la infraestructura tecnológica, conectividad, de ofimática y periféricos, que permiten el normal funcionamiento de sus operaciones en la sede de la misma."/>
    <n v="1"/>
    <n v="8"/>
    <s v="CCE-16"/>
    <m/>
    <n v="32640000"/>
    <n v="32640000"/>
    <n v="0"/>
    <n v="0"/>
    <x v="4"/>
  </r>
  <r>
    <n v="81111801"/>
    <s v="Apoyar la gestión de los procesos y procedimientos misionales y tecnológicos de la Base de Datos Única de Afiliados – BDUA brindando la asistencia técnica necesaria a los actores del proceso bajo la normativa vigente."/>
    <n v="1"/>
    <n v="8"/>
    <s v="CCE-16"/>
    <m/>
    <n v="32640000"/>
    <n v="32640000"/>
    <n v="0"/>
    <n v="0"/>
    <x v="4"/>
  </r>
  <r>
    <n v="81111801"/>
    <s v="Apoyar la gestión de los procesos y procedimientos misionales y tecnológicos de la Base de Datos Única de Afiliados – BDUA brindando la asistencia técnica necesaria a los actores del proceso bajo la normativa vigente"/>
    <n v="1"/>
    <n v="8"/>
    <s v="CCE-16"/>
    <m/>
    <n v="32640000"/>
    <n v="32640000"/>
    <n v="0"/>
    <n v="0"/>
    <x v="4"/>
  </r>
  <r>
    <n v="81111801"/>
    <s v="Apoyar la gestión de los procesos y procedimientos misionales y tecnológicos de la Base de Datos Única de Afiliados – BDUA brindando la asistencia técnica necesaria a los actores del proceso bajo la normativa vigente."/>
    <n v="1"/>
    <n v="8"/>
    <s v="CCE-16"/>
    <m/>
    <n v="32640000"/>
    <n v="32640000"/>
    <n v="0"/>
    <n v="0"/>
    <x v="4"/>
  </r>
  <r>
    <n v="81111811"/>
    <s v="Apoyar técnicamente a la Dirección de Gestión de Tecnologías de Información y Comunicaciones en el proceso de desarrollo, soporte, mantenimiento, actualización e integración de los aplicativos que soportan las operaciones misionales de la Entidad"/>
    <n v="1"/>
    <n v="8"/>
    <s v="CCE-16"/>
    <m/>
    <n v="32640000"/>
    <n v="32640000"/>
    <n v="0"/>
    <n v="0"/>
    <x v="4"/>
  </r>
  <r>
    <n v="81111811"/>
    <s v="Apoyar a la Dirección de Gestión de Tecnologías de Información y Comunicaciones en el proceso de desarrollo, soporte, mantenimiento, actualización e integración de los aplicativos que soportan las operaciones misionales de la Entidad"/>
    <n v="1"/>
    <n v="8"/>
    <s v="CCE-16"/>
    <m/>
    <n v="35443256"/>
    <n v="35443256"/>
    <n v="0"/>
    <n v="0"/>
    <x v="4"/>
  </r>
  <r>
    <n v="93151501"/>
    <s v="Apoyar a la Entidad en el proceso de soporte, mantenimiento, actualización e integración del software que soporta los procesos de auditoría integral en salud, jurídica y financiera a los recobros por servicios y tecnología no POS y reclamaciones por accidentes de tránsito y eventos catastróficos y terroristas."/>
    <n v="1"/>
    <n v="8"/>
    <s v="CCE-16"/>
    <m/>
    <n v="64250440"/>
    <n v="64250440"/>
    <n v="0"/>
    <n v="0"/>
    <x v="4"/>
  </r>
  <r>
    <n v="81111801"/>
    <s v="Apoyar a la Entidad en el proceso de soporte, mantenimiento, actualización e integración del software que soporta los procesos de auditoría integral en salud, jurídica y financiera a los recobros por servicios y tecnología no POS y reclamaciones por accidentes de tránsito y eventos catastróficos y terroristas."/>
    <n v="1"/>
    <n v="8"/>
    <s v="CCE-16"/>
    <m/>
    <n v="64250440"/>
    <n v="64250440"/>
    <n v="0"/>
    <n v="0"/>
    <x v="4"/>
  </r>
  <r>
    <n v="81111801"/>
    <s v="Apoyar a la Entidad en el proceso de soporte, mantenimiento, actualización e integración del software que soporta los procesos de auditoría integral en salud, jurídica y financiera a los recobros por servicios y tecnología no POS y reclamaciones por accidentes de tránsito y eventos catastróficos y terroristas."/>
    <n v="1"/>
    <n v="8"/>
    <s v="CCE-16"/>
    <m/>
    <n v="64250440"/>
    <n v="64250440"/>
    <n v="0"/>
    <n v="0"/>
    <x v="4"/>
  </r>
  <r>
    <n v="81111801"/>
    <s v="Apoyar a la Entidad en el proceso de soporte a usuarios y mantenimiento del software que soporta los procesos de auditoría integral en salud, jurídica y financiera a los recobros por servicios y tecnología NO POS y reclamaciones por accidentes de tránsito y eventos catastróficos y terroristas"/>
    <n v="1"/>
    <n v="8"/>
    <s v="CCE-16"/>
    <m/>
    <n v="41094712"/>
    <n v="41094712"/>
    <n v="0"/>
    <n v="0"/>
    <x v="4"/>
  </r>
  <r>
    <n v="81111801"/>
    <s v="Apoyar a la Entidad en el proceso de soporte a usuarios y mantenimiento del software que soporta los procesos de auditoría integral en salud, jurídica y financiera a los recobros por servicios y tecnología NO POS y reclamaciones por accidentes de tránsito y eventos catastróficos y terroristas"/>
    <n v="1"/>
    <n v="8"/>
    <s v="CCE-16"/>
    <m/>
    <n v="41094712"/>
    <n v="41094712"/>
    <n v="0"/>
    <n v="0"/>
    <x v="4"/>
  </r>
  <r>
    <n v="81111801"/>
    <s v="Apoyar a la Entidad en el proceso de soporte a usuarios y mantenimiento del software que soporta los procesos de auditoría integral en salud, jurídica y financiera a los recobros por servicios y tecnología NO POS y reclamaciones por accidentes de tránsito y eventos catastróficos y terroristas"/>
    <n v="1"/>
    <n v="8"/>
    <s v="CCE-16"/>
    <m/>
    <n v="41094712"/>
    <n v="41094712"/>
    <n v="0"/>
    <n v="0"/>
    <x v="4"/>
  </r>
  <r>
    <s v="83111602 - 83112304 "/>
    <s v="Servicio de Conectividad"/>
    <n v="11"/>
    <n v="1"/>
    <s v="CCE-99"/>
    <m/>
    <n v="30273600"/>
    <n v="30273600"/>
    <n v="0"/>
    <n v="0"/>
    <x v="4"/>
  </r>
  <r>
    <n v="81112003"/>
    <s v="Adquirir el servicio de Nube Privada para la ADRES"/>
    <n v="7"/>
    <n v="5"/>
    <s v="CCE-99"/>
    <m/>
    <n v="2102398716"/>
    <n v="2102398716"/>
    <n v="0"/>
    <n v="0"/>
    <x v="4"/>
  </r>
  <r>
    <n v="43233201"/>
    <s v="Renovación del licenciamiento del software Crypto-Vault para las actividades de aseguramiento criptográfico digital de los archivos recibidos y remitidos por la Administradora de los Recursos del Sistema General de Seguridad Social en Salud - ADRES en cumplimiento de la operación de administración de los recursos financieros del Sistema General de Seguridad Social en Salud"/>
    <n v="7"/>
    <n v="5"/>
    <s v="CCE-10"/>
    <m/>
    <n v="22706093"/>
    <n v="22706093"/>
    <n v="0"/>
    <n v="0"/>
    <x v="4"/>
  </r>
  <r>
    <n v="81112200"/>
    <s v="Prestar el servicio de soporte y administración de la plataforma de gestión documental DOCUMENTUM y la solución de correspondencia de la ADRES"/>
    <n v="1"/>
    <n v="11"/>
    <s v="CCE-16"/>
    <m/>
    <n v="239904000"/>
    <n v="239904000"/>
    <n v="0"/>
    <n v="0"/>
    <x v="4"/>
  </r>
  <r>
    <s v="43231507 - 81112303 - 43232604_x000a_"/>
    <s v="Adquirir licencias Microsoft, el soporte de las mismas y demás servicios conexos."/>
    <n v="7"/>
    <n v="5"/>
    <s v="CCE-99"/>
    <m/>
    <n v="437946000"/>
    <n v="437946000"/>
    <n v="0"/>
    <n v="0"/>
    <x v="4"/>
  </r>
  <r>
    <n v="81112401"/>
    <s v="Servicio de arrendamiento de Equipos Tecnológicos y Periféricos"/>
    <n v="11"/>
    <n v="1"/>
    <s v="CCE-99"/>
    <m/>
    <n v="11568157"/>
    <n v="11568157"/>
    <n v="0"/>
    <n v="0"/>
    <x v="4"/>
  </r>
  <r>
    <n v="43201800"/>
    <s v="Adquirir los elementos de infraestructura tecnológica"/>
    <n v="4"/>
    <n v="8"/>
    <s v="CCE-99"/>
    <m/>
    <n v="10000000"/>
    <n v="10000000"/>
    <n v="0"/>
    <n v="0"/>
    <x v="4"/>
  </r>
  <r>
    <n v="43201800"/>
    <s v="Adquirir un Robot de cintas LTO6  para copias de respaldo de información de la nube privada de la entidad"/>
    <n v="4"/>
    <n v="8"/>
    <s v="CCE-07"/>
    <m/>
    <n v="90000000"/>
    <n v="90000000"/>
    <n v="0"/>
    <n v="0"/>
    <x v="4"/>
  </r>
  <r>
    <s v="43201800  -40101707"/>
    <s v="Adquisición de servidores y switches core "/>
    <n v="5"/>
    <n v="7"/>
    <s v="CCE-99"/>
    <m/>
    <n v="370000000"/>
    <n v="370000000"/>
    <n v="0"/>
    <n v="0"/>
    <x v="4"/>
  </r>
  <r>
    <n v="8116711"/>
    <s v="Servicio de videoconferencia gubernamental y adquisición de equipos"/>
    <n v="5"/>
    <n v="7"/>
    <s v="CCE-06"/>
    <m/>
    <n v="75690000"/>
    <n v="75690000"/>
    <n v="0"/>
    <n v="0"/>
    <x v="4"/>
  </r>
  <r>
    <n v="43231507"/>
    <s v="Renovación del licenciamiento Microsoft Dinamycs  ERP "/>
    <n v="4"/>
    <n v="8"/>
    <s v="CCE-99"/>
    <m/>
    <n v="68424000"/>
    <n v="68424000"/>
    <n v="0"/>
    <n v="0"/>
    <x v="4"/>
  </r>
  <r>
    <n v="43231500"/>
    <s v="Renovación Licenciamiento actual SGD DOCUMENTUN"/>
    <n v="3"/>
    <n v="9"/>
    <s v="CCE-06"/>
    <m/>
    <n v="145656000"/>
    <n v="145656000"/>
    <n v="0"/>
    <n v="0"/>
    <x v="4"/>
  </r>
  <r>
    <n v="8111707"/>
    <s v="Nuevos desarrollos y mantenimiento de aplicaciones"/>
    <n v="6"/>
    <n v="6"/>
    <s v="CCE-04"/>
    <m/>
    <n v="816000000"/>
    <n v="816000000"/>
    <n v="0"/>
    <n v="0"/>
    <x v="4"/>
  </r>
  <r>
    <s v="80101500  - 81111800  - 80101600 - 92121700"/>
    <s v="Apoyo técnico para la implementación del Modelo de Seguridad y Privacidad de la Información"/>
    <n v="6"/>
    <n v="6"/>
    <s v="CCE-04"/>
    <m/>
    <n v="180000000"/>
    <n v="180000000"/>
    <n v="0"/>
    <n v="0"/>
    <x v="4"/>
  </r>
  <r>
    <n v="83111507"/>
    <s v="Adquirir la Prestación de Servicios BPO-Mesa de ayuda, mediante Acuerdo Marco de Precios"/>
    <n v="4"/>
    <n v="8"/>
    <s v="CCE-09"/>
    <m/>
    <n v="500000000"/>
    <n v="500000000"/>
    <n v="0"/>
    <n v="0"/>
    <x v="4"/>
  </r>
  <r>
    <n v="43231507"/>
    <s v="Adquirir el licenciamiento en la nube de la solución Dynamics 365 enterprise para atención a incidentes en mesa de ayuda."/>
    <n v="4"/>
    <n v="8"/>
    <s v="CCE-09"/>
    <m/>
    <n v="350000000"/>
    <n v="350000000"/>
    <n v="0"/>
    <n v="0"/>
    <x v="4"/>
  </r>
  <r>
    <s v="93151501  - 85101701"/>
    <s v="Apoyar técnicamente a la Dirección de Otras Prestaciones de la ADRES con la supervisión de los contratos suscritos para adelantar la auditoría integral de otras prestaciones por conceptos de los servicios de salud determinados por el Ministerio de Salud y Protección Social; de las prestaciones de servicios de salud a víctimas de eventos de origen natural, de eventos terroristas y de las víctimas de accidentes de tránsito cuando no exista cobertura por parte del SOAT así como con el seguimiento de los procesos de preradicación, radicación, preauditoría, auditoría integral, a fin de avalar el reconocimiento y pago de otras prestaciones y de reclamaciones e indemnizaciones a las víctimas de eventos de origen natural, de eventos terroristas y de las víctimas de accidentes de tránsito cuando no exista cobertura por parte del SOAT"/>
    <n v="1"/>
    <n v="8"/>
    <s v="CCE-16"/>
    <m/>
    <n v="32640000"/>
    <n v="32640000"/>
    <n v="0"/>
    <n v="0"/>
    <x v="5"/>
  </r>
  <r>
    <s v="93151501  - 85101701"/>
    <s v="Apoyar técnicamente a la Dirección de Otras Prestaciones de la ADRES con la supervisión de los contratos suscritos para adelantar la auditoría integral de otras prestaciones por conceptos de los servicios de salud determinados por el Ministerio de Salud y Protección Social; de las prestaciones de servicios de salud a víctimas de eventos de origen natural, de eventos terroristas y de las víctimas de accidentes de tránsito cuando no exista cobertura por parte del SOAT así como con el seguimiento de los procesos de preradicación, radicación, preauditoría, auditoría integral, a fin de avalar el reconocimiento y pago de otras prestaciones y de reclamaciones e indemnizaciones a las víctimas de eventos de origen natural, de eventos terroristas y de las víctimas de accidentes de tránsito cuando no exista cobertura por parte del SOAT"/>
    <n v="1"/>
    <n v="8"/>
    <s v="CCE-16"/>
    <m/>
    <n v="32640000"/>
    <n v="32640000"/>
    <n v="0"/>
    <n v="0"/>
    <x v="5"/>
  </r>
  <r>
    <s v="93151501  - 85101701"/>
    <s v="Apoyar técnicamente a la Dirección de Otras Prestaciones de la ADRES con la supervisión de los contratos suscritos para adelantar la auditoría integral de otras prestaciones por conceptos de los servicios de salud determinados por el Ministerio de Salud y Protección Social; de las prestaciones de servicios de salud a víctimas de eventos de origen natural, de eventos terroristas y de las víctimas de accidentes de tránsito cuando no exista cobertura por parte del SOAT así como con el seguimiento de los procesos de preradicación, radicación, preauditoría, auditoría integral, a fin de avalar el reconocimiento y pago de otras prestaciones y de reclamaciones e indemnizaciones a las víctimas de eventos de origen natural, de eventos terroristas y de las víctimas de accidentes de tránsito cuando no exista cobertura por parte del SOAT"/>
    <n v="1"/>
    <n v="8"/>
    <s v="CCE-16"/>
    <m/>
    <n v="32640000"/>
    <n v="32640000"/>
    <n v="0"/>
    <n v="0"/>
    <x v="5"/>
  </r>
  <r>
    <s v="93151501  - 85101701"/>
    <s v="Apoyar técnicamente a la Dirección de Otras Prestaciones de la ADRES con la supervisión de los contratos suscritos para adelantar la auditoría integral de otras prestaciones por conceptos de los servicios de salud determinados por el Ministerio de Salud y Protección Social; de las prestaciones de servicios de salud a víctimas de eventos de origen natural, de eventos terroristas y de las víctimas de accidentes de tránsito cuando no exista cobertura por parte del SOAT así como con el seguimiento de los procesos de preradicación, radicación, preauditoría, auditoría integral, a fin de avalar el reconocimiento y pago de otras prestaciones y de reclamaciones e indemnizaciones a las víctimas de eventos de origen natural, de eventos terroristas y de las víctimas de accidentes de tránsito cuando no exista cobertura por parte del SOAT"/>
    <n v="1"/>
    <n v="8"/>
    <s v="CCE-16"/>
    <m/>
    <n v="32640000"/>
    <n v="32640000"/>
    <n v="0"/>
    <n v="0"/>
    <x v="5"/>
  </r>
  <r>
    <n v="81112002"/>
    <s v="Apoyar a la Dirección de Otras Prestaciones de la ADRES con el análisis, verificación y cruce de la información de las fuentes internas y externas, involucradas en los procesos de recobros y reclamaciones, efectuando las validaciones que se consideren pertinente al interior del proceso "/>
    <n v="1"/>
    <n v="8"/>
    <s v="CCE-16"/>
    <m/>
    <n v="32640000"/>
    <n v="32640000"/>
    <n v="0"/>
    <n v="0"/>
    <x v="5"/>
  </r>
  <r>
    <n v="80101505"/>
    <s v="Realizar la auditoría integral en salud, jurídica y financiera a las solicitudes de recobro por servicios y tecnologías no incluidas en el Plan de Beneficios en Salud con cargo a la UPC y a las reclamaciones por los eventos de que trata el Artículo 167 de la Ley 100 de 1993 con cargo a los recursos del Fondo de Solidaridad y Garantía – FOSYGA del Sistema General de Seguridad Social en Salud o quien haga sus veces."/>
    <n v="4"/>
    <n v="8"/>
    <s v="CCE-04"/>
    <m/>
    <n v="30882027540"/>
    <n v="30882027540"/>
    <n v="0"/>
    <n v="0"/>
    <x v="5"/>
  </r>
  <r>
    <n v="80121700"/>
    <s v="Tramitar las acciones constitucionales y demás asuntos derivados de éstas, que se instauren contra la Administradora de los Recursos del Sistema General de Seguridad Social en Salud - ADRES o contra el entonces FOSYGA y representar extrajudicialmente a la entidad cuando así lo requiera "/>
    <n v="1"/>
    <n v="8"/>
    <s v="CCE-16"/>
    <m/>
    <n v="26977168"/>
    <n v="26977168"/>
    <n v="0"/>
    <n v="0"/>
    <x v="6"/>
  </r>
  <r>
    <n v="80121700"/>
    <s v="Tramitar las acciones constitucionales y demás asuntos derivados de éstas, que se instauren contra la Administradora de los Recursos del Sistema General de Seguridad Social en Salud - ADRES o contra el entonces FOSYGA y representar extrajudicialmente a la entidad cuando así lo requiera "/>
    <n v="1"/>
    <n v="8"/>
    <s v="CCE-16"/>
    <m/>
    <n v="26977168"/>
    <n v="26977168"/>
    <n v="0"/>
    <n v="0"/>
    <x v="6"/>
  </r>
  <r>
    <n v="80121700"/>
    <s v="Tramitar las acciones constitucionales y demás asuntos derivados de éstas, que se instauren contra la Administradora de los Recursos del Sistema General de Seguridad Social en Salud - ADRES o contra el entonces FOSYGA y representar extrajudicialmente a la entidad cuando así lo requiera "/>
    <n v="1"/>
    <n v="8"/>
    <s v="CCE-16"/>
    <m/>
    <n v="26977168"/>
    <n v="26977168"/>
    <n v="0"/>
    <n v="0"/>
    <x v="6"/>
  </r>
  <r>
    <n v="80121700"/>
    <s v="Tramitar las acciones constitucionales y demás asuntos derivados de éstas, que se instauren contra la Administradora de los Recursos del Sistema General de Seguridad Social en Salud - ADRES o contra el entonces FOSYGA y representar extrajudicialmente a la entidad cuando así lo requiera "/>
    <n v="1"/>
    <n v="8"/>
    <s v="CCE-16"/>
    <m/>
    <n v="51523280"/>
    <n v="51523280"/>
    <n v="0"/>
    <n v="0"/>
    <x v="6"/>
  </r>
  <r>
    <n v="93151507"/>
    <s v="Prestación de servicios de apoyo técnico a la Oficina Asesora Jurídica, Grupo de Acciones Constitucionales en asuntos relacionados con el mismo ( tutelas, sentencias e incidentes), provenientes de los Despachos Judiciales a nivel nacional, con fundamento en las normas constitucionales y legales vigentes. "/>
    <n v="1"/>
    <n v="8"/>
    <s v="CCE-16"/>
    <m/>
    <n v="18586936"/>
    <n v="18586936"/>
    <n v="0"/>
    <n v="0"/>
    <x v="6"/>
  </r>
  <r>
    <n v="93151507"/>
    <s v="Apoyo a la Oficina Asesora Jurídica de la ADRES en actividades que tienen que ver con el registro, clasificación y control de la documentación en las bases de datos destinadas para esta finalidad y manejo de correspondencia. "/>
    <n v="1"/>
    <n v="8"/>
    <s v="CCE-16"/>
    <m/>
    <n v="18586936"/>
    <n v="18586936"/>
    <n v="0"/>
    <n v="0"/>
    <x v="6"/>
  </r>
  <r>
    <n v="801617000"/>
    <s v="Tramitar consultas y peticiones de carácter jurídico y frente al contenido de actos administrativos y mantener actualizada la información de normas constitucionales y legales y demás asuntos de competencia de la ADRES."/>
    <n v="1"/>
    <n v="8"/>
    <s v="CCE-16"/>
    <m/>
    <n v="35443256"/>
    <n v="35443256"/>
    <n v="0"/>
    <n v="0"/>
    <x v="6"/>
  </r>
  <r>
    <n v="80121700"/>
    <s v="Apoyar a la Oficina Asesora Jurídica en dar respuesta a los recursos o revocatorias directas contra los actos administrativos expedidos por Colpensiones, derechos de petición, reclamaciones administrativas, solicitudes de ampliación de medidas de embargo y en general las actuaciones jurídicas relacionadas con las funciones de la entidad. "/>
    <n v="1"/>
    <n v="8"/>
    <s v="CCE-16"/>
    <m/>
    <n v="35443256"/>
    <n v="35443256"/>
    <n v="0"/>
    <n v="0"/>
    <x v="7"/>
  </r>
  <r>
    <n v="80121700"/>
    <s v="Apoyar a la Oficina Asesora Jurídica en dar respuesta a los recursos o revocatorias directas contra los actos administrativos expedidos por Colpensiones, derechos de petición, reclamaciones administrativas, solicitudes de aplicación de medidas de embargo y en general las actuaciones jurídicas relacionadas con las funciones de la entidad. "/>
    <n v="1"/>
    <n v="8"/>
    <s v="CCE-16"/>
    <m/>
    <n v="32640000"/>
    <n v="32640000"/>
    <n v="0"/>
    <n v="0"/>
    <x v="7"/>
  </r>
  <r>
    <n v="80121609"/>
    <s v="Prestar el servicio especializado de vigilancia judicial en cada uno de los procesos que cursan en los despachos judiciales de departamentos, ciudades y municipios del país, garantizando el reporte oportuno de todas las actuaciones, trámites y decisiones que se generen en los procesos judiciales en que sea parte la Administradora de los Recursos del Sistema General de Seguridad Social en Salud – ADRES o contra el entonces FOSYGA ."/>
    <n v="2"/>
    <n v="10"/>
    <s v="CCE-06"/>
    <m/>
    <n v="144328579"/>
    <n v="144328579"/>
    <n v="0"/>
    <n v="0"/>
    <x v="7"/>
  </r>
  <r>
    <n v="80121700"/>
    <s v="Ejercer la representación judicial, contestación y seguimiento de trámite del recurso extraordinario de casación para las sentencias que resulten adveras a la Administradora de Recursos del Sistema General de Seguridad Social - ADRES, y sobre las cuales sea procedente su interposición; así  como asesoras y ejercer la representación judicial en procesos cuya relevancia y asuntos requieran de su intervención para la adecuada defensa de los intereses de dicha Entidad. "/>
    <n v="1"/>
    <n v="11"/>
    <s v="CCE-16"/>
    <m/>
    <n v="150000000"/>
    <n v="150000000"/>
    <n v="0"/>
    <n v="0"/>
    <x v="7"/>
  </r>
  <r>
    <n v="80121500"/>
    <s v="Ejercer la representación judicial en los procesos penales en que sea parte la Administradora de los Recursos del Sistema General de Seguridad Social en Salud – Administradora de los Recursos del Sistema General de Seguridad Social en Salud - ADRES."/>
    <n v="1"/>
    <n v="8"/>
    <s v="CCE-16"/>
    <m/>
    <n v="109144568"/>
    <n v="109144568"/>
    <n v="0"/>
    <n v="0"/>
    <x v="7"/>
  </r>
  <r>
    <n v="80121706"/>
    <s v="Ejercer la representación judicial y extrajudicial en los procesos en que sea parte la Administradora de los Recursos del Sistema General de Seguridad Social en Salud – ADRES o contra el entonces FOSYGA "/>
    <n v="1"/>
    <n v="8"/>
    <s v="CCE-16"/>
    <m/>
    <n v="76458016"/>
    <n v="76458016"/>
    <n v="0"/>
    <n v="0"/>
    <x v="7"/>
  </r>
  <r>
    <n v="80121706"/>
    <s v="Ejercer la representación judicial y extrajudicial en los procesos en que sea parte a Administradora de los Recursos del Sistema General de Seguridad Social en Salud - ADRES o contra el entonces FOSYGA en los Departamentos de Valle del Cauca, Cauca y Nariño"/>
    <n v="1"/>
    <n v="8"/>
    <s v="CCE-16"/>
    <m/>
    <n v="64250440"/>
    <n v="64250440"/>
    <n v="0"/>
    <n v="0"/>
    <x v="7"/>
  </r>
  <r>
    <n v="80121706"/>
    <s v="Ejercer la representación judicial y extrajudicial en los procesos en que sea parte a Administradora de los Recursos del Sistema General de Seguridad Social en Salud - ADRES o contra el entonces FOSYGA en el  Departamentos de Antioquia"/>
    <n v="1"/>
    <n v="8"/>
    <s v="CCE-16"/>
    <m/>
    <n v="66957080"/>
    <n v="66957080"/>
    <n v="0"/>
    <n v="0"/>
    <x v="7"/>
  </r>
  <r>
    <n v="80121706"/>
    <s v="Ejercer la representación judicial y extrajudicial en los procesos en que sea parte la Administradora de los Recursos del Sistema General de Seguridad Social en Salud – ADRES o contra el entonces FOSYGA y brindar los conceptos que sobre la materia le requiera la Oficina Asesora Jurídica"/>
    <n v="1"/>
    <n v="8"/>
    <s v="CCE-16"/>
    <m/>
    <n v="73258024"/>
    <n v="73258024"/>
    <n v="0"/>
    <n v="0"/>
    <x v="7"/>
  </r>
  <r>
    <n v="80121700"/>
    <s v="Ejercer la representación judicial y extrajudicial en los procesos en que sea parte la Administradora de los Recursos del Sistema General de Seguridad Social en Salud – ADRES o contra el entonces FOSYGA y brindar los conceptos que sobre la materia le requiera la Oficina Asesora Jurídica"/>
    <n v="1"/>
    <n v="8"/>
    <s v="CCE-16"/>
    <m/>
    <n v="76458016"/>
    <n v="76458016"/>
    <n v="0"/>
    <n v="0"/>
    <x v="7"/>
  </r>
  <r>
    <n v="80121700"/>
    <s v="Ejercer la representación judicial y extrajudicial en los procesos en que sea parte la Administradora de los Recursos del Sistema General de Seguridad Social en Salud – ADRES o contra el entonces FOSYGA y brindar los conceptos que sobre la materia le requiera la Oficina Asesora Jurídica"/>
    <n v="1"/>
    <n v="8"/>
    <s v="CCE-16"/>
    <m/>
    <n v="64250440"/>
    <n v="64250440"/>
    <n v="0"/>
    <n v="0"/>
    <x v="7"/>
  </r>
  <r>
    <n v="80121700"/>
    <s v="Apoyar a la Oficina Asesora Jurídica en las actividades relacionadas con el ejercicio de las funciones de la Secretaría Técnica  del Comité de Conciliación; así como en las actividades asociadas en la funcionalidad, registro y control del Sistema Único de Gestión e información de la actividad litigiosa del Estado - Ekoqui. "/>
    <n v="1"/>
    <n v="8"/>
    <s v="CCE-16"/>
    <m/>
    <n v="35443256"/>
    <n v="35443256"/>
    <n v="0"/>
    <n v="0"/>
    <x v="7"/>
  </r>
  <r>
    <n v="93151507"/>
    <s v="Apoyar a la Oficina Asesora Jurídica de la ADRES en las actividades administrativas derivadas de la función de defensa judicial y extrajudicial de la Entidad"/>
    <n v="1"/>
    <n v="8"/>
    <s v="CCE-16"/>
    <m/>
    <n v="32640000"/>
    <n v="32640000"/>
    <n v="0"/>
    <n v="0"/>
    <x v="7"/>
  </r>
  <r>
    <n v="93151507"/>
    <s v="Adelantar las actividades técnicas requeridas por la Oficina Asesora Jurídica para el cumplimiento de la gestión de la Administradora de los Recursos del Sistema General de Seguridad Social en Salud - ADRES"/>
    <n v="1"/>
    <n v="8"/>
    <s v="CCE-16"/>
    <m/>
    <n v="18586936"/>
    <n v="18586936"/>
    <n v="0"/>
    <n v="0"/>
    <x v="8"/>
  </r>
  <r>
    <n v="93151507"/>
    <s v="Adelantar las actividades técnicas requeridas por la Oficina Asesora Jurídica para el cumplimiento de la gestión de la Administradora de los Recursos del Sistema General de Seguridad Social en Salud - ADRES"/>
    <n v="1"/>
    <n v="8"/>
    <s v="CCE-16"/>
    <m/>
    <n v="18586936"/>
    <n v="18586936"/>
    <n v="0"/>
    <n v="0"/>
    <x v="8"/>
  </r>
  <r>
    <n v="80121704"/>
    <s v="Apoyar y asesorar a la Dirección Administrativa y Financiera de la Administradora de los Recursos del Sistema General de Seguridad Social en Salud - ADRES en asuntos precontractuales, contractuales y postcontractuales que se requieran, así como las demás funciones propias de dicha Dirección"/>
    <n v="1"/>
    <n v="8"/>
    <s v="CCE-16"/>
    <m/>
    <n v="64250440"/>
    <n v="64250440"/>
    <n v="0"/>
    <n v="0"/>
    <x v="9"/>
  </r>
  <r>
    <n v="80121704"/>
    <s v="Apoyar y asesorar a la Dirección Administrativa y Financiera de la Administradora de los Recursos del Sistema General de Seguridad Social en Salud - ADRES en asuntos precontractuales, contractuales y postcontractuales que se requieran, así como las demás funciones propias de dicha Dirección"/>
    <n v="1"/>
    <n v="8"/>
    <s v="CCE-16"/>
    <m/>
    <n v="64250440"/>
    <n v="64250440"/>
    <n v="0"/>
    <n v="0"/>
    <x v="9"/>
  </r>
  <r>
    <n v="80121704"/>
    <s v="Apoyar y asesorar a la Dirección Administrativa y Financiera de la Administradora de los Recursos del Sistema General de Seguridad Social en Salud - ADRES en asuntos precontractuales, contractuales y postcontractuales que se requieran, así como las demás funciones propias de dicha Dirección"/>
    <n v="1"/>
    <n v="8"/>
    <s v="CCE-16"/>
    <m/>
    <n v="64250440"/>
    <n v="64250440"/>
    <n v="0"/>
    <n v="0"/>
    <x v="9"/>
  </r>
  <r>
    <n v="93151507"/>
    <s v="Brindar asesoría y acompañamiento jurídico a la Administradora de los Recursos del Sistema General de la Seguridad Social en Salud – ADRES en los temas derivados de la actividad jurídica, judicial y contractual que adelanta la entidad."/>
    <n v="1"/>
    <n v="8"/>
    <s v="CCE-16"/>
    <m/>
    <n v="30000000"/>
    <n v="30000000"/>
    <n v="0"/>
    <n v="0"/>
    <x v="10"/>
  </r>
  <r>
    <n v="80121704"/>
    <s v="Prestación de servicios de asesoría jurídica y acompañamiento a la Administradora de los Recursos del Sistema General de Seguridad Social en Salud - ADRES - en el estudio, análisis y definición del procedimiento administrativo y/o de las actuaciones que deban adelantarse y de las decisiones que deban proferirse en sede administrativa por razón y/o con ocasión de las circunstancias que han sobrevenido a la adjudicación del Concurso de Méritos Abierto CMA-DAFPS-001-2017 cuyo objeto lo constituyó &quot;la contratación de la auditoría integral en salud, jurídica y financiera a las solicitudes de recobro por servicios y tecnologías no incluidas en el Plan de Beneficios en Salud con cargo a la UPC y a las reclamaciones por los eventos de que trata el Artículo 167 de la Ley 100 de 1993 con cargo a los recursos del que fue el Fondo de Solidaridad y Garantía - FOSYGA - del Sistema General de Seguridad Social en Salud&quot;. El presente contrato de prestación de servicios profesionales no incluye la atención de actuaciones o procesos judiciales ni comporta la obligación de llevar la representación judicial de la ADRES"/>
    <n v="1"/>
    <n v="8"/>
    <s v="CCE-16"/>
    <m/>
    <n v="141651368"/>
    <n v="141651368"/>
    <n v="0"/>
    <n v="0"/>
    <x v="10"/>
  </r>
  <r>
    <n v="83121704"/>
    <s v="Apoyar técnicamente las actividades destinadas a prestar una atención elocuente y cordial a los usuarios de los trámites y servicios que brinda la Administradora de los Recursos del Sistema General de Seguridad Social en Salud - ADRES, resolviendo de forma oportuna las dudas y requerimientos presentados sobre los procesos y procedimientos desarrollados al interior de la entidad. "/>
    <n v="1"/>
    <n v="8"/>
    <s v="CCE-16"/>
    <m/>
    <n v="300000000"/>
    <n v="300000000"/>
    <n v="0"/>
    <n v="0"/>
    <x v="11"/>
  </r>
  <r>
    <n v="81112200"/>
    <s v="Adquisición software de grabación de audio y video, así como su adecuación a necesidades de la Dirección Administrativa y Financiera "/>
    <n v="2"/>
    <n v="1"/>
    <s v="CCE-10"/>
    <m/>
    <n v="32640000"/>
    <n v="32640000"/>
    <n v="0"/>
    <n v="0"/>
    <x v="9"/>
  </r>
  <r>
    <n v="83121700"/>
    <s v="Publicar en el Diario Oficial los actos administrativos de carácter general y los demás expedidos por la Administradora de los Recursos del Sistema General de Seguridad Social en Salud -ADRES, que deban ser publicados en dicho medio"/>
    <n v="1"/>
    <n v="11"/>
    <s v="CCE-16"/>
    <m/>
    <n v="60000000"/>
    <n v="60000000"/>
    <n v="0"/>
    <n v="0"/>
    <x v="11"/>
  </r>
  <r>
    <n v="80131502"/>
    <s v="El arrendador del inmueble ubicado en la Avenida Calle 26 No. 69 – 76 de la ciudad de Bogotá entrega para uso y goce a título de arrendamiento de dos (2) plantas de las oficinas identificadas con los números 1701, 1702, 1703, 1704 y 1705, para el funcionamiento de la Entidad Administradora de los Recursos del Sistema General de Seguridad Social en Salud – (ADRES), completamente dotados (incluido el mobiliario) de conformidad con las especificaciones técnicas establecidas por la ADRES."/>
    <n v="7"/>
    <n v="5"/>
    <s v="CCE-16"/>
    <m/>
    <n v="1314952495"/>
    <n v="1314952495"/>
    <n v="0"/>
    <n v="0"/>
    <x v="11"/>
  </r>
  <r>
    <n v="85122201"/>
    <s v="Realizar los exámenes médicos pre-ocupacionales y exámenes médicos post-ocupacionales y exámenes médicos post-incapacidad para los servidores públicos de la Entidad"/>
    <n v="2"/>
    <n v="11"/>
    <s v="CCE-10"/>
    <m/>
    <n v="6000000"/>
    <n v="6000000"/>
    <n v="0"/>
    <n v="0"/>
    <x v="12"/>
  </r>
  <r>
    <n v="55121802"/>
    <s v="Contratar el servicio de elaboración e impresión de carnets de identificación para los funcionarios y contratistas de la Administradora de los Recursos del Sistema General de Seguridad Social en Salud – ADRES, de acuerdo al diseño establecido por la entidad"/>
    <n v="2"/>
    <n v="11"/>
    <s v="CCE-10"/>
    <m/>
    <n v="400000"/>
    <n v="400000"/>
    <n v="0"/>
    <n v="0"/>
    <x v="11"/>
  </r>
  <r>
    <s v="83111507-43231502"/>
    <s v="Prestar los servicios de centro de contacto con el fin de brindar la atención, respuesta inmediata, seguimiento a solicitudes de los ciudadanos, empresas y servidores públicos."/>
    <n v="7"/>
    <n v="5"/>
    <s v="CCE-99"/>
    <m/>
    <n v="228778987.5"/>
    <n v="228778987.5"/>
    <n v="0"/>
    <n v="0"/>
    <x v="11"/>
  </r>
  <r>
    <n v="5512802"/>
    <s v="Suministro de tiquetes aéreos a nivel nacional e internacional para el desplazamiento de servidores públicos y/o contratistas de la Administradora de los Recursos del Sistema General de Seguridad Social en Salud - ADRES"/>
    <n v="7"/>
    <n v="5"/>
    <s v="CCE-99"/>
    <m/>
    <n v="150000000"/>
    <n v="150000000"/>
    <n v="0"/>
    <n v="0"/>
    <x v="11"/>
  </r>
  <r>
    <s v="44111500-4411900-44101800-44121500-44121700-44121800-44121900-44122000-44122100-14111500"/>
    <s v="Suministro y distribución de elementos, útiles de oficina y papelería para las diferentes dependencias de la Entidad"/>
    <n v="7"/>
    <n v="5"/>
    <s v="CCE-99"/>
    <m/>
    <n v="80000000"/>
    <n v="80000000"/>
    <n v="0"/>
    <n v="0"/>
    <x v="11"/>
  </r>
  <r>
    <s v="92101501-92121701"/>
    <s v="Prestación de servicio de vigilancia y seguridad privada para la Administradora de los recursos del Sistema General de Seguridad Social en Salud – ADRES"/>
    <n v="7"/>
    <n v="5"/>
    <s v="CCE-06"/>
    <m/>
    <n v="63000000"/>
    <n v="63000000"/>
    <n v="0"/>
    <n v="0"/>
    <x v="11"/>
  </r>
  <r>
    <n v="93131800"/>
    <s v="Brindar capacitación en temas de gestión de riesgo y manejo de desastre a través de la creación de brigadas en la entidad. "/>
    <n v="2"/>
    <n v="11"/>
    <s v="CCE-10"/>
    <m/>
    <n v="20000000"/>
    <n v="20000000"/>
    <n v="0"/>
    <n v="0"/>
    <x v="11"/>
  </r>
  <r>
    <n v="80161801"/>
    <s v="Prestación del servicio integral de impresión, fotocopiado y digitalización de documentos, incluido el  suministro de equipos, mantenimiento, insumos y el personal de operación que se requiera para atender los requerimientos de las dependencias de la ADRES"/>
    <n v="7"/>
    <n v="5"/>
    <s v="CCE-07"/>
    <m/>
    <n v="60000000"/>
    <n v="60000000"/>
    <n v="0"/>
    <n v="0"/>
    <x v="11"/>
  </r>
  <r>
    <s v="84131500-84131600"/>
    <s v="Contratar la intermediación de seguros y de asesoría integral en la estructuración, contratación y manejo del programa de seguros de la Administradora de los Recursos"/>
    <n v="5"/>
    <n v="7"/>
    <s v="CCE-996"/>
    <m/>
    <n v="0"/>
    <n v="0"/>
    <n v="0"/>
    <m/>
    <x v="11"/>
  </r>
  <r>
    <n v="841315000"/>
    <s v="Contratar los seguros que amparen los intereses patrimoniales actuales y futuros, así como los bienes de propiedad de la administradora de los recursos del sistema general de seguridad social en salud - ADRES, que estén bajo su responsabilidad y custodia y aquellos que sean adquiridos para desarrollar las funciones inherentes a su actividad y cualquier otra póliza de seguros que requiera la entidad en el desarrollo de su actividad"/>
    <n v="7"/>
    <n v="5"/>
    <s v="CCE-06"/>
    <m/>
    <n v="649006531"/>
    <n v="649006531"/>
    <n v="0"/>
    <n v="0"/>
    <x v="11"/>
  </r>
  <r>
    <n v="76111501"/>
    <s v="Prestación estación de servicio integral de aseo y cafetería incluida la maquinaria y el suministro de insumos, que permita mantener en condiciones de salubridad y adecuadas las instalaciones de ADRES ubicada en la Calle 26 No. 69 - 76 Edificio Elemento Torre UNO"/>
    <n v="6"/>
    <n v="6"/>
    <s v="CCE-99"/>
    <m/>
    <n v="108475447"/>
    <n v="108475447"/>
    <n v="0"/>
    <n v="0"/>
    <x v="11"/>
  </r>
  <r>
    <n v="20102301"/>
    <s v="Prestar el servicio de transporte terrestre automotor para el desplazamiento de los funcionarios y contratistas de la Administradora de los Recursos del Sistema General de Seguridad Social en Salud – ADRES, de acuerdo a la necesidad de desplazamiento que se requiera en cumplimiento de deberes institucionales y actividades propias de la entidad_x000a_"/>
    <n v="7"/>
    <n v="1"/>
    <s v="CCE-06"/>
    <m/>
    <n v="170775000"/>
    <n v="170775000"/>
    <n v="0"/>
    <n v="0"/>
    <x v="11"/>
  </r>
  <r>
    <n v="46191601"/>
    <s v="Compra  y carga de  extintores Solkaflam y botiquines de emergencia portátiles para la sede de la Administradora de los Recursos del Sistema General de Seguridad Social en Salud - ADRES "/>
    <n v="2"/>
    <n v="1"/>
    <s v="CCE-10"/>
    <m/>
    <n v="2000000"/>
    <n v="2000000"/>
    <n v="0"/>
    <n v="0"/>
    <x v="11"/>
  </r>
  <r>
    <n v="93151507"/>
    <s v="Implementación de MIPG MECI en cumplimiento de la Ley  Decreto 1595 de 2005, y SIGI (Ley 1712 de 2014)"/>
    <n v="4"/>
    <n v="8"/>
    <s v="CCE-04"/>
    <m/>
    <n v="200000000"/>
    <n v="200000000"/>
    <n v="0"/>
    <n v="0"/>
    <x v="13"/>
  </r>
  <r>
    <n v="931415506"/>
    <s v="Realizar actividades de capacitación, fortalecimiento del programa de bienestar social e incentivos de la ADRES, con el fin de mantener y mejorar las condiciones de los funcionarios de la entidad. "/>
    <n v="2"/>
    <n v="10"/>
    <s v="CCE-06"/>
    <m/>
    <n v="800000000"/>
    <n v="800000000"/>
    <n v="0"/>
    <n v="0"/>
    <x v="12"/>
  </r>
  <r>
    <n v="81111811"/>
    <s v="Mantenimiento,  soporte y capacitación a la herramienta informática de nómina, recurso humano así como el enlace al ERP "/>
    <n v="11"/>
    <n v="1"/>
    <s v="CCE-06"/>
    <m/>
    <n v="62099999.999999993"/>
    <n v="62099999.999999993"/>
    <n v="0"/>
    <n v="0"/>
    <x v="12"/>
  </r>
  <r>
    <n v="80111501"/>
    <s v="Apoyar a la Dirección Administrativa y Financiera, en la gestión y seguimiento de las situaciones y novedades administrativas que tienen afectación en la liquidación de la nómina, prestaciones sociales y demás reconocimientos económicos del personal de la ADRES. "/>
    <n v="1"/>
    <n v="8"/>
    <s v="CCE-16"/>
    <m/>
    <n v="51523280"/>
    <n v="51523280"/>
    <n v="0"/>
    <n v="0"/>
    <x v="12"/>
  </r>
  <r>
    <n v="80111620"/>
    <s v="Apoyar a la Dirección Administrativa y Financiera en las actividades correspondientes a la generación de certificaciones laborales de los funcionarios activos e inactivos, certificaciones dirigidas a entidades bancarias, certificaciones solicitadas por los entes de control, así como la actualización, foliación y archivo de los documentos generados con ocasión de las diferentes novedades producidas durante el ingreso permanencia y retiro del personal vinculado a la entidad así como las demás actividades que se deriven de la gestión para el desarrollo del Talento Humano"/>
    <n v="1"/>
    <n v="8"/>
    <s v="CCE-16"/>
    <m/>
    <n v="32640000"/>
    <n v="32640000"/>
    <n v="0"/>
    <n v="0"/>
    <x v="12"/>
  </r>
  <r>
    <n v="80111620"/>
    <s v="Apoyar a la Dirección Administrativa y Financiera en las actividades operativas dirigidas a la Gestión Documental hojas de vida y demás documentos generados por ocasión de las novedades de personal, de la Administradora de los Recursos del Sistema General de Seguridad Social en Salud – ADRES"/>
    <n v="1"/>
    <n v="8"/>
    <s v="CCE-16"/>
    <m/>
    <n v="18586936"/>
    <n v="18586936"/>
    <n v="0"/>
    <n v="0"/>
    <x v="12"/>
  </r>
  <r>
    <n v="80111702"/>
    <s v="Realizar el estudio de seguridad, visita domiciliaria y verificación de la información de la Hoja de Vida y antecedentes financieros de los funcionarios de la entidad. "/>
    <n v="2"/>
    <n v="10"/>
    <s v="CCE-10"/>
    <m/>
    <n v="17000000"/>
    <n v="17000000"/>
    <n v="0"/>
    <n v="0"/>
    <x v="12"/>
  </r>
  <r>
    <n v="78102201"/>
    <s v="Prestación del servicio de gestión de correspondencia, mensajería expresa masiva para la Administradora de los Recursos del Sistema de Seguridad Social en Salud-ADRES y de  gestión documental en el archivo de la entidad. "/>
    <n v="6"/>
    <n v="6"/>
    <s v="CCE-99"/>
    <m/>
    <n v="497391434"/>
    <n v="497391434"/>
    <n v="0"/>
    <n v="0"/>
    <x v="11"/>
  </r>
  <r>
    <n v="82101801"/>
    <s v=" Conceptualización, diseño y ejecución de estrategias de campaña Marketing para la ADRES."/>
    <n v="1"/>
    <n v="10"/>
    <s v="CCE-04"/>
    <m/>
    <n v="500000000"/>
    <n v="500000000"/>
    <n v="0"/>
    <n v="0"/>
    <x v="14"/>
  </r>
  <r>
    <n v="82101504"/>
    <s v="Contratar la publicación en un diario de amplia circulación, con el fin de dar cumplimiento a lo señalado en el artículo 115 del Decreto 019 de 2012."/>
    <n v="2"/>
    <n v="10"/>
    <s v="CCE-06 "/>
    <m/>
    <n v="40000000"/>
    <n v="40000000"/>
    <n v="0"/>
    <n v="0"/>
    <x v="11"/>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3488584"/>
    <n v="13488584"/>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9293468"/>
    <n v="9293468"/>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9293468"/>
    <n v="9293468"/>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9293468"/>
    <n v="9293468"/>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9293468"/>
    <n v="9293468"/>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9293468"/>
    <n v="9293468"/>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3488584"/>
    <n v="13488584"/>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relacionadas con el análisis financiero, en las áreas, de recaudo, de tesorería y contabilidad, así como del soporte a las operaciones de registro y control de los recursos del Sistema General de Seguridad Social en Salud que administra la ADRES en cumplimiento de lo establecido por los artículos 66 y 67 de la Ley 1753 de 2015."/>
    <n v="8"/>
    <n v="4"/>
    <s v="CCE-16"/>
    <n v="1"/>
    <n v="16320000"/>
    <n v="16320000"/>
    <n v="0"/>
    <n v="0"/>
    <x v="0"/>
  </r>
  <r>
    <n v="93151501"/>
    <s v="Apoyar técnicamente las actividades, planes, programas y demás acciones relacionadas con la gestión y las operaciones presupuestales, contables y de tesorería de los recursos financieros del  Sistema General de Seguridad Social en Salud, que administra la ADRES en cumplimiento de lo establecido por los artículos 66 y 67 de la Ley 1753 de 2015"/>
    <n v="8"/>
    <n v="4"/>
    <s v="CCE-16"/>
    <n v="1"/>
    <n v="20547356"/>
    <n v="20547356"/>
    <n v="0"/>
    <n v="0"/>
    <x v="0"/>
  </r>
  <r>
    <n v="93151501"/>
    <s v="Apoyar el levantamiento de procesos al interior de la ADRES, de acuerdo a lo definido en MIPG, alineado con el decreto 1429 de 2017, brindando acompañamiento y asesoría en actividades relacionadas con requerimientos que la Oficina de Planeación y Control de Riesgos requiera con el fin de planear, hacer verificar y Actuar con respecto a lineamientos, normas y leyes que de acuerdo a la normatividad vigente aplique para la Administradora de los recursos del Sistema General de Seguridad Social en Salud ADRES"/>
    <n v="8"/>
    <n v="4"/>
    <s v="CCE-16"/>
    <n v="1"/>
    <n v="20547356"/>
    <n v="20547356"/>
    <n v="0"/>
    <n v="0"/>
    <x v="13"/>
  </r>
  <r>
    <n v="80101604"/>
    <s v="Apoyar a la Dirección de Liquidaciones y Garantías de la ADRES en el desarrollo de las actividades de liquidación y reconocimiento de prestaciones económicas y devolución de aportes a los afiliados  al régimen especial y exceptuado."/>
    <n v="8"/>
    <n v="4"/>
    <s v="CCE-16"/>
    <n v="1"/>
    <n v="20547356"/>
    <n v="20547356"/>
    <n v="0"/>
    <n v="0"/>
    <x v="2"/>
  </r>
  <r>
    <n v="8111801"/>
    <s v="Apoyar a la Dirección de Liquidaciones y Garantías de la ADRES en el desarrollo de las actividades de los procesos de compensación del régimen contributivo de salud, y de la liquidación y reconocimiento de prestaciones económicas a los afiliados  al régimen contributivo y a los regímenes especial y exceptuado con ingresos adicionales"/>
    <n v="8"/>
    <n v="4"/>
    <s v="CCE-16"/>
    <n v="1"/>
    <n v="16320000"/>
    <n v="16320000"/>
    <n v="0"/>
    <n v="0"/>
    <x v="2"/>
  </r>
  <r>
    <n v="8111801"/>
    <s v="Apoyar a la Dirección de Liquidaciones y Garantías de la ADRES en el desarrollo de las actividades del proceso de reintegro de recursos apropiados sin justa causa"/>
    <n v="8"/>
    <n v="4"/>
    <s v="CCE-16"/>
    <n v="1"/>
    <n v="16320000"/>
    <n v="16320000"/>
    <n v="0"/>
    <n v="0"/>
    <x v="2"/>
  </r>
  <r>
    <n v="80101604"/>
    <s v="Apoyar a la Dirección de Liquidaciones y Garantías de la ADRES en el desarrollo de las actividades de liquidación y reconocimiento de prestaciones económicas y devolución de aportes a los afiliados  al régimen especial y exceptuado."/>
    <n v="8"/>
    <n v="4"/>
    <s v="CCE-16"/>
    <n v="1"/>
    <n v="20547356"/>
    <n v="20547356"/>
    <n v="0"/>
    <n v="0"/>
    <x v="2"/>
  </r>
  <r>
    <n v="8111801"/>
    <s v="Apoyar a la Dirección de Liquidaciones y Garantías de la ADRES en el desarrollo de las actividades de los procesos de compensación del régimen contributivo de salud y sus procesos complementarios y de la liquidación y reconocimiento de prestaciones económicas a los afiliados  al régimen contributivo y a los regímenes especial y exceptuado con ingresos adicionales"/>
    <n v="8"/>
    <n v="4"/>
    <s v="CCE-16"/>
    <m/>
    <n v="20547356"/>
    <n v="20547356"/>
    <n v="0"/>
    <n v="0"/>
    <x v="2"/>
  </r>
  <r>
    <n v="81111811"/>
    <s v="Apoyar técnicamente a la Entidad en los procesos relacionados con el soporte a la infraestructura tecnológica, conectividad, de ofimática y periféricos, que permiten el normal funcionamiento de sus operaciones en la sede de la misma."/>
    <n v="8"/>
    <n v="4"/>
    <s v="CCE-16"/>
    <n v="1"/>
    <n v="16320000"/>
    <n v="16320000"/>
    <n v="0"/>
    <n v="0"/>
    <x v="4"/>
  </r>
  <r>
    <n v="81111801"/>
    <s v="Apoyar la gestión de los procesos y procedimientos misionales y tecnológicos de la Base de Datos Única de Afiliados – BDUA brindando la asistencia técnica necesaria a los actores del proceso bajo la normativa vigente."/>
    <n v="8"/>
    <n v="4"/>
    <s v="CCE-16"/>
    <n v="1"/>
    <n v="16320000"/>
    <n v="16320000"/>
    <n v="0"/>
    <n v="0"/>
    <x v="4"/>
  </r>
  <r>
    <n v="81111801"/>
    <s v="Apoyar la gestión de los procesos y procedimientos misionales y tecnológicos de la Base de Datos Única de Afiliados – BDUA brindando la asistencia técnica necesaria a los actores del proceso bajo la normativa vigente"/>
    <n v="8"/>
    <n v="4"/>
    <s v="CCE-16"/>
    <n v="1"/>
    <n v="16320000"/>
    <n v="16320000"/>
    <n v="0"/>
    <n v="0"/>
    <x v="4"/>
  </r>
  <r>
    <n v="81111801"/>
    <s v="Apoyar la gestión de los procesos y procedimientos misionales y tecnológicos de la Base de Datos Única de Afiliados – BDUA brindando la asistencia técnica necesaria a los actores del proceso bajo la normativa vigente."/>
    <n v="8"/>
    <n v="4"/>
    <s v="CCE-16"/>
    <n v="1"/>
    <n v="16320000"/>
    <n v="16320000"/>
    <n v="0"/>
    <n v="0"/>
    <x v="4"/>
  </r>
  <r>
    <n v="81111811"/>
    <s v="Apoyar técnicamente a la Dirección de Gestión de Tecnologías de Información y Comunicaciones en el proceso de desarrollo, soporte, mantenimiento, actualización e integración de los aplicativos que soportan las operaciones misionales de la Entidad"/>
    <n v="8"/>
    <n v="4"/>
    <s v="CCE-16"/>
    <n v="1"/>
    <n v="16320000"/>
    <n v="16320000"/>
    <n v="0"/>
    <n v="0"/>
    <x v="4"/>
  </r>
  <r>
    <n v="81111811"/>
    <s v="Apoyar a la Dirección de Gestión de Tecnologías de Información y Comunicaciones en el proceso de desarrollo, soporte, mantenimiento, actualización e integración de los aplicativos que soportan las operaciones misionales de la Entidad"/>
    <n v="8"/>
    <n v="4"/>
    <s v="CCE-16"/>
    <n v="1"/>
    <n v="17721628"/>
    <n v="17721628"/>
    <n v="0"/>
    <n v="0"/>
    <x v="4"/>
  </r>
  <r>
    <n v="93151501"/>
    <s v="Apoyar a la Entidad en el proceso de soporte, mantenimiento, actualización e integración del software que soporta los procesos de auditoría integral en salud, jurídica y financiera a los recobros por servicios y tecnología no POS y reclamaciones por accidentes de tránsito y eventos catastróficos y terroristas."/>
    <n v="8"/>
    <n v="4"/>
    <s v="CCE-16"/>
    <n v="1"/>
    <n v="32125220"/>
    <n v="32125220"/>
    <n v="0"/>
    <n v="0"/>
    <x v="4"/>
  </r>
  <r>
    <n v="81111801"/>
    <s v="Apoyar a la Entidad en el proceso de soporte, mantenimiento, actualización e integración del software que soporta los procesos de auditoría integral en salud, jurídica y financiera a los recobros por servicios y tecnología no POS y reclamaciones por accidentes de tránsito y eventos catastróficos y terroristas."/>
    <n v="8"/>
    <n v="4"/>
    <s v="CCE-16"/>
    <n v="1"/>
    <n v="32125220"/>
    <n v="32125220"/>
    <n v="0"/>
    <n v="0"/>
    <x v="4"/>
  </r>
  <r>
    <n v="81111801"/>
    <s v="Apoyar a la Entidad en el proceso de soporte, mantenimiento, actualización e integración del software que soporta los procesos de auditoría integral en salud, jurídica y financiera a los recobros por servicios y tecnología no POS y reclamaciones por accidentes de tránsito y eventos catastróficos y terroristas."/>
    <n v="8"/>
    <n v="4"/>
    <s v="CCE-16"/>
    <n v="1"/>
    <n v="32125220"/>
    <n v="32125220"/>
    <n v="0"/>
    <n v="0"/>
    <x v="4"/>
  </r>
  <r>
    <n v="81111801"/>
    <s v="Apoyar a la Entidad en el proceso de soporte a usuarios y mantenimiento del software que soporta los procesos de auditoría integral en salud, jurídica y financiera a los recobros por servicios y tecnología NO POS y reclamaciones por accidentes de tránsito y eventos catastróficos y terroristas"/>
    <n v="8"/>
    <n v="4"/>
    <s v="CCE-16"/>
    <n v="1"/>
    <n v="20547356"/>
    <n v="20547356"/>
    <n v="0"/>
    <n v="0"/>
    <x v="4"/>
  </r>
  <r>
    <n v="81111801"/>
    <s v="Apoyar a la Entidad en el proceso de soporte a usuarios y mantenimiento del software que soporta los procesos de auditoría integral en salud, jurídica y financiera a los recobros por servicios y tecnología NO POS y reclamaciones por accidentes de tránsito y eventos catastróficos y terroristas"/>
    <n v="8"/>
    <n v="4"/>
    <s v="CCE-16"/>
    <n v="1"/>
    <n v="20547356"/>
    <n v="20547356"/>
    <n v="0"/>
    <n v="0"/>
    <x v="4"/>
  </r>
  <r>
    <n v="81111801"/>
    <s v="Apoyar a la Entidad en el proceso de soporte a usuarios y mantenimiento del software que soporta los procesos de auditoría integral en salud, jurídica y financiera a los recobros por servicios y tecnología NO POS y reclamaciones por accidentes de tránsito y eventos catastróficos y terroristas"/>
    <n v="8"/>
    <n v="4"/>
    <s v="CCE-16"/>
    <n v="1"/>
    <n v="20547356"/>
    <n v="20547356"/>
    <n v="0"/>
    <n v="0"/>
    <x v="4"/>
  </r>
  <r>
    <s v="93151501  - 85101701"/>
    <s v="Apoyar técnicamente a la Dirección de Otras Prestaciones de la ADRES con la supervisión de los contratos suscritos para adelantar la auditoría integral de otras prestaciones por conceptos de los servicios de salud determinados por el Ministerio de Salud y Protección Social; de las prestaciones de servicios de salud a víctimas de eventos de origen natural, de eventos terroristas y de las víctimas de accidentes de tránsito cuando no exista cobertura por parte del SOAT así como con el seguimiento de los procesos de preradicación, radicación, preauditoría, auditoría integral, a fin de avalar el reconocimiento y pago de otras prestaciones y de reclamaciones e indemnizaciones a las víctimas de eventos de origen natural, de eventos terroristas y de las víctimas de accidentes de tránsito cuando no exista cobertura por parte del SOAT"/>
    <n v="8"/>
    <n v="4"/>
    <s v="CCE-16"/>
    <n v="1"/>
    <n v="16320000"/>
    <n v="16320000"/>
    <n v="0"/>
    <n v="0"/>
    <x v="5"/>
  </r>
  <r>
    <s v="93151501  - 85101701"/>
    <s v="Apoyar técnicamente a la Dirección de Otras Prestaciones de la ADRES con la supervisión de los contratos suscritos para adelantar la auditoría integral de otras prestaciones por conceptos de los servicios de salud determinados por el Ministerio de Salud y Protección Social; de las prestaciones de servicios de salud a víctimas de eventos de origen natural, de eventos terroristas y de las víctimas de accidentes de tránsito cuando no exista cobertura por parte del SOAT así como con el seguimiento de los procesos de preradicación, radicación, preauditoría, auditoría integral, a fin de avalar el reconocimiento y pago de otras prestaciones y de reclamaciones e indemnizaciones a las víctimas de eventos de origen natural, de eventos terroristas y de las víctimas de accidentes de tránsito cuando no exista cobertura por parte del SOAT"/>
    <n v="8"/>
    <n v="4"/>
    <s v="CCE-16"/>
    <n v="1"/>
    <n v="16320000"/>
    <n v="16320000"/>
    <n v="0"/>
    <n v="0"/>
    <x v="5"/>
  </r>
  <r>
    <s v="93151501  - 85101701"/>
    <s v="Apoyar técnicamente a la Dirección de Otras Prestaciones de la ADRES con la supervisión de los contratos suscritos para adelantar la auditoría integral de otras prestaciones por conceptos de los servicios de salud determinados por el Ministerio de Salud y Protección Social; de las prestaciones de servicios de salud a víctimas de eventos de origen natural, de eventos terroristas y de las víctimas de accidentes de tránsito cuando no exista cobertura por parte del SOAT así como con el seguimiento de los procesos de preradicación, radicación, preauditoría, auditoría integral, a fin de avalar el reconocimiento y pago de otras prestaciones y de reclamaciones e indemnizaciones a las víctimas de eventos de origen natural, de eventos terroristas y de las víctimas de accidentes de tránsito cuando no exista cobertura por parte del SOAT"/>
    <n v="8"/>
    <n v="4"/>
    <s v="CCE-16"/>
    <n v="1"/>
    <n v="16320000"/>
    <n v="16320000"/>
    <n v="0"/>
    <n v="0"/>
    <x v="5"/>
  </r>
  <r>
    <s v="93151501  - 85101701"/>
    <s v="Apoyar técnicamente a la Dirección de Otras Prestaciones de la ADRES con la supervisión de los contratos suscritos para adelantar la auditoría integral de otras prestaciones por conceptos de los servicios de salud determinados por el Ministerio de Salud y Protección Social; de las prestaciones de servicios de salud a víctimas de eventos de origen natural, de eventos terroristas y de las víctimas de accidentes de tránsito cuando no exista cobertura por parte del SOAT así como con el seguimiento de los procesos de preradicación, radicación, preauditoría, auditoría integral, a fin de avalar el reconocimiento y pago de otras prestaciones y de reclamaciones e indemnizaciones a las víctimas de eventos de origen natural, de eventos terroristas y de las víctimas de accidentes de tránsito cuando no exista cobertura por parte del SOAT"/>
    <n v="8"/>
    <n v="4"/>
    <s v="CCE-16"/>
    <n v="1"/>
    <n v="16320000"/>
    <n v="16320000"/>
    <n v="0"/>
    <n v="0"/>
    <x v="5"/>
  </r>
  <r>
    <n v="81112002"/>
    <s v="Apoyar a la Dirección de Otras Prestaciones de la ADRES con el análisis, verificación y cruce de la información de las fuentes internas y externas, involucradas en los procesos de recobros y reclamaciones, efectuando las validaciones que se consideren pertinente al interior del proceso "/>
    <n v="8"/>
    <n v="4"/>
    <s v="CCE-16"/>
    <n v="1"/>
    <n v="16320000"/>
    <n v="16320000"/>
    <n v="0"/>
    <n v="0"/>
    <x v="5"/>
  </r>
  <r>
    <n v="80121700"/>
    <s v="Tramitar las acciones constitucionales y demás asuntos derivados de éstas, que se instauren contra la Administradora de los Recursos del Sistema General de Seguridad Social en Salud - ADRES o contra el entonces FOSYGA y representar extrajudicialmente a la entidad cuando así lo requiera "/>
    <n v="8"/>
    <n v="4"/>
    <s v="CCE-16"/>
    <n v="1"/>
    <n v="13488584"/>
    <n v="13488584"/>
    <n v="0"/>
    <n v="0"/>
    <x v="6"/>
  </r>
  <r>
    <n v="80121700"/>
    <s v="Tramitar las acciones constitucionales y demás asuntos derivados de éstas, que se instauren contra la Administradora de los Recursos del Sistema General de Seguridad Social en Salud - ADRES o contra el entonces FOSYGA y representar extrajudicialmente a la entidad cuando así lo requiera "/>
    <n v="8"/>
    <n v="4"/>
    <s v="CCE-16"/>
    <n v="1"/>
    <n v="13488584"/>
    <n v="13488584"/>
    <n v="0"/>
    <n v="0"/>
    <x v="6"/>
  </r>
  <r>
    <n v="80121700"/>
    <s v="Tramitar las acciones constitucionales y demás asuntos derivados de éstas, que se instauren contra la Administradora de los Recursos del Sistema General de Seguridad Social en Salud - ADRES o contra el entonces FOSYGA y representar extrajudicialmente a la entidad cuando así lo requiera "/>
    <n v="8"/>
    <n v="4"/>
    <s v="CCE-16"/>
    <n v="1"/>
    <n v="13488584"/>
    <n v="13488584"/>
    <n v="0"/>
    <n v="0"/>
    <x v="6"/>
  </r>
  <r>
    <n v="80121700"/>
    <s v="Tramitar las acciones constitucionales y demás asuntos derivados de éstas, que se instauren contra la Administradora de los Recursos del Sistema General de Seguridad Social en Salud - ADRES o contra el entonces FOSYGA y representar extrajudicialmente a la entidad cuando así lo requiera "/>
    <n v="8"/>
    <n v="4"/>
    <s v="CCE-16"/>
    <n v="1"/>
    <n v="25761640"/>
    <n v="25761640"/>
    <n v="0"/>
    <n v="0"/>
    <x v="6"/>
  </r>
  <r>
    <n v="93151507"/>
    <s v="Prestación de servicios de apoyo técnico a la Oficina Asesora Jurídica, Grupo de Acciones Constitucionales en asuntos relacionados con el mismo ( tutelas, sentencias e incidentes), provenientes de los Despachos Judiciales a nivel nacional, con fundamento en las normas constitucionales y legales vigentes. "/>
    <n v="8"/>
    <n v="4"/>
    <s v="CCE-16"/>
    <n v="1"/>
    <n v="9293468"/>
    <n v="9293468"/>
    <n v="0"/>
    <n v="0"/>
    <x v="6"/>
  </r>
  <r>
    <n v="93151507"/>
    <s v="Apoyo a la Oficina Asesora Jurídica de la ADRES en actividades que tienen que ver con el registro, clasificación y control de la documentación en las bases de datos destinadas para esta finalidad y manejo de correspondencia. "/>
    <n v="8"/>
    <n v="4"/>
    <s v="CCE-16"/>
    <n v="1"/>
    <n v="9293468"/>
    <n v="9293468"/>
    <n v="0"/>
    <n v="0"/>
    <x v="6"/>
  </r>
  <r>
    <n v="801617000"/>
    <s v="Tramitar consultas y peticiones de carácter jurídico y frente al contenido de actos administrativos y mantener actualizada la información de normas constitucionales y legales y demás asuntos de competencia de la ADRES."/>
    <n v="8"/>
    <n v="4"/>
    <s v="CCE-16"/>
    <n v="1"/>
    <n v="17721628"/>
    <n v="17721628"/>
    <n v="0"/>
    <n v="0"/>
    <x v="6"/>
  </r>
  <r>
    <n v="80121700"/>
    <s v="Apoyar a la Oficina Asesora Jurídica en dar respuesta a los recursos o revocatorias directas contra los actos administrativos expedidos por Colpensiones, derechos de petición, reclamaciones administrativas, solicitudes de ampliación de medidas de embargo y en general las actuaciones jurídicas relacionadas con las funciones de la entidad. "/>
    <n v="8"/>
    <n v="4"/>
    <s v="CCE-16"/>
    <n v="1"/>
    <n v="17721628"/>
    <n v="17721628"/>
    <n v="0"/>
    <n v="0"/>
    <x v="7"/>
  </r>
  <r>
    <n v="80121700"/>
    <s v="Apoyar a la Oficina Asesora Jurídica en dar respuesta a los recursos o revocatorias directas contra los actos administrativos expedidos por Colpensiones, derechos de petición, reclamaciones administrativas, solicitudes de aplicación de medidas de embargo y en general las actuaciones jurídicas relacionadas con las funciones de la entidad. "/>
    <n v="8"/>
    <n v="4"/>
    <s v="CCE-16"/>
    <n v="1"/>
    <n v="16320000"/>
    <n v="16320000"/>
    <n v="0"/>
    <n v="0"/>
    <x v="7"/>
  </r>
  <r>
    <n v="80121500"/>
    <s v="Ejercer la representación judicial en los procesos penales en que sea parte la Administradora de los Recursos del Sistema General de Seguridad Social en Salud – Administradora de los Recursos del Sistema General de Seguridad Social en Salud - ADRES."/>
    <n v="8"/>
    <n v="4"/>
    <s v="CCE-16"/>
    <n v="1"/>
    <n v="54572288"/>
    <n v="54572288"/>
    <n v="0"/>
    <n v="0"/>
    <x v="7"/>
  </r>
  <r>
    <n v="80121706"/>
    <s v="Ejercer la representación judicial y extrajudicial en los procesos en que sea parte la Administradora de los Recursos del Sistema General de Seguridad Social en Salud – ADRES o contra el entonces FOSYGA "/>
    <n v="8"/>
    <n v="4"/>
    <s v="CCE-16"/>
    <n v="1"/>
    <n v="38229008"/>
    <n v="38229008"/>
    <n v="0"/>
    <n v="0"/>
    <x v="7"/>
  </r>
  <r>
    <n v="80121706"/>
    <s v="Ejercer la representación judicial y extrajudicial en los procesos en que sea parte a Administradora de los Recursos del Sistema General de Seguridad Social en Salud - ADRES o contra el entonces FOSYGA en los Departamentos de Valle del Cauca, Cauca y Nariño"/>
    <n v="8"/>
    <n v="4"/>
    <s v="CCE-16"/>
    <n v="1"/>
    <n v="32125220"/>
    <n v="32125220"/>
    <n v="0"/>
    <n v="0"/>
    <x v="7"/>
  </r>
  <r>
    <n v="80121706"/>
    <s v="Ejercer la representación judicial y extrajudicial en los procesos en que sea parte a Administradora de los Recursos del Sistema General de Seguridad Social en Salud - ADRES o contra el entonces FOSYGA en el  Departamentos de Antioquia"/>
    <n v="8"/>
    <n v="4"/>
    <s v="CCE-16"/>
    <n v="1"/>
    <n v="33478540"/>
    <n v="33478540"/>
    <n v="0"/>
    <n v="0"/>
    <x v="7"/>
  </r>
  <r>
    <n v="80121706"/>
    <s v="Ejercer la representación judicial y extrajudicial en los procesos en que sea parte la Administradora de los Recursos del Sistema General de Seguridad Social en Salud – ADRES o contra el entonces FOSYGA y brindar los conceptos que sobre la materia le requiera la Oficina Asesora Jurídica"/>
    <n v="8"/>
    <n v="4"/>
    <s v="CCE-16"/>
    <n v="1"/>
    <n v="38229008"/>
    <n v="38229008"/>
    <n v="0"/>
    <n v="0"/>
    <x v="7"/>
  </r>
  <r>
    <n v="80121700"/>
    <s v="Ejercer la representación judicial y extrajudicial en los procesos en que sea parte la Administradora de los Recursos del Sistema General de Seguridad Social en Salud – ADRES o contra el entonces FOSYGA y brindar los conceptos que sobre la materia le requiera la Oficina Asesora Jurídica"/>
    <n v="8"/>
    <n v="4"/>
    <s v="CCE-16"/>
    <n v="1"/>
    <n v="38229008"/>
    <n v="38229008"/>
    <n v="0"/>
    <n v="0"/>
    <x v="7"/>
  </r>
  <r>
    <n v="80121700"/>
    <s v="Ejercer la representación judicial y extrajudicial en los procesos en que sea parte la Administradora de los Recursos del Sistema General de Seguridad Social en Salud – ADRES o contra el entonces FOSYGA y brindar los conceptos que sobre la materia le requiera la Oficina Asesora Jurídica"/>
    <n v="8"/>
    <n v="4"/>
    <s v="CCE-16"/>
    <n v="1"/>
    <n v="32125220"/>
    <n v="32125220"/>
    <n v="0"/>
    <n v="0"/>
    <x v="7"/>
  </r>
  <r>
    <n v="80121700"/>
    <s v="Apoyar a la Oficina Asesora Jurídica en las actividades relacionadas con el ejercicio de las funciones de la Secretaría Técnica  del Comité de Conciliación; así como en las actividades asociadas en la funcionalidad, registro y control del Sistema Único de Gestión e información de la actividad litigiosa del Estado - Ekoqui. "/>
    <n v="8"/>
    <n v="4"/>
    <s v="CCE-16"/>
    <n v="1"/>
    <n v="17721628"/>
    <n v="17721628"/>
    <n v="0"/>
    <n v="0"/>
    <x v="7"/>
  </r>
  <r>
    <n v="93151507"/>
    <s v="Apoyar a la Oficina Asesora Jurídica de la ADRES en las actividades administrativas derivadas de la función de defensa judicial y extrajudicial de la Entidad"/>
    <n v="8"/>
    <n v="4"/>
    <s v="CCE-16"/>
    <n v="1"/>
    <n v="16320000"/>
    <n v="16320000"/>
    <n v="0"/>
    <n v="0"/>
    <x v="7"/>
  </r>
  <r>
    <n v="93151507"/>
    <s v="Adelantar las actividades técnicas requeridas por la Oficina Asesora Jurídica para el cumplimiento de la gestión de la Administradora de los Recursos del Sistema General de Seguridad Social en Salud - ADRES"/>
    <n v="8"/>
    <n v="4"/>
    <s v="CCE-16"/>
    <n v="1"/>
    <n v="9293468"/>
    <n v="9293468"/>
    <n v="0"/>
    <n v="0"/>
    <x v="8"/>
  </r>
  <r>
    <n v="93151507"/>
    <s v="Adelantar las actividades técnicas requeridas por la Oficina Asesora Jurídica para el cumplimiento de la gestión de la Administradora de los Recursos del Sistema General de Seguridad Social en Salud - ADRES"/>
    <n v="8"/>
    <n v="4"/>
    <s v="CCE-16"/>
    <n v="1"/>
    <n v="9293468"/>
    <n v="9293468"/>
    <n v="0"/>
    <n v="0"/>
    <x v="8"/>
  </r>
  <r>
    <n v="80121704"/>
    <s v="Apoyar y asesorar a la Dirección Administrativa y Financiera de la Administradora de los Recursos del Sistema General de Seguridad Social en Salud - ADRES en asuntos precontractuales, contractuales y postcontractuales que se requieran, así como las demás funciones propias de dicha Dirección"/>
    <n v="8"/>
    <n v="4"/>
    <s v="CCE-16"/>
    <n v="1"/>
    <n v="32125220"/>
    <n v="32125220"/>
    <n v="0"/>
    <n v="0"/>
    <x v="9"/>
  </r>
  <r>
    <n v="80121704"/>
    <s v="Apoyar y asesorar a la Dirección Administrativa y Financiera de la Administradora de los Recursos del Sistema General de Seguridad Social en Salud - ADRES en asuntos precontractuales, contractuales y postcontractuales que se requieran, así como las demás funciones propias de dicha Dirección"/>
    <n v="8"/>
    <n v="4"/>
    <s v="CCE-16"/>
    <n v="1"/>
    <n v="32125220"/>
    <n v="32125220"/>
    <n v="0"/>
    <n v="0"/>
    <x v="9"/>
  </r>
  <r>
    <n v="80121704"/>
    <s v="Apoyar y asesorar a la Dirección Administrativa y Financiera de la Administradora de los Recursos del Sistema General de Seguridad Social en Salud - ADRES en asuntos precontractuales, contractuales y postcontractuales que se requieran, así como las demás funciones propias de dicha Dirección"/>
    <n v="8"/>
    <n v="4"/>
    <s v="CCE-16"/>
    <n v="1"/>
    <n v="32125220"/>
    <n v="32125220"/>
    <n v="0"/>
    <n v="0"/>
    <x v="9"/>
  </r>
  <r>
    <n v="93151507"/>
    <s v="Brindar asesoría y acompañamiento jurídico a la Administradora de los Recursos del Sistema General de la Seguridad Social en Salud – ADRES en los temas derivados de la actividad jurídica, judicial y contractual que adelanta la entidad."/>
    <n v="8"/>
    <n v="4"/>
    <s v="CCE-16"/>
    <n v="1"/>
    <n v="70825684"/>
    <n v="70825684"/>
    <n v="0"/>
    <n v="0"/>
    <x v="10"/>
  </r>
  <r>
    <n v="80121704"/>
    <s v="Prestación de servicios de asesoría jurídica y acompañamiento a la Administradora de los Recursos del Sistema General de Seguridad Social en Salud - ADRES - en el estudio, análisis y definición del procedimiento administrativo y/o de las actuaciones que deban adelantarse y de las decisiones que deban proferirse en sede administrativa por razón y/o con ocasión de las circunstancias que han sobrevenido a la adjudicación del Concurso de Méritos Abierto CMA-DAFPS-001-2017 cuyo objeto lo constituyó &quot;la contratación de la auditoría integral en salud, jurídica y financiera a las solicitudes de recobro por servicios y tecnologías no incluidas en el Plan de Beneficios en Salud con cargo a la UPC y a las reclamaciones por los eventos de que trata el Artículo 167 de la Ley 100 de 1993 con cargo a los recursos del que fue el Fondo de Solidaridad y Garantía - FOSYGA - del Sistema General de Seguridad Social en Salud&quot;. El presente contrato de prestación de servicios profesionales no incluye la atención de actuaciones o procesos judiciales ni comporta la obligación de llevar la representación judicial de la ADRES"/>
    <n v="8"/>
    <n v="4"/>
    <s v="CCE-16"/>
    <n v="1"/>
    <n v="300000000"/>
    <n v="300000000"/>
    <n v="0"/>
    <n v="0"/>
    <x v="10"/>
  </r>
  <r>
    <n v="83121704"/>
    <s v="Apoyar técnicamente las actividades destinadas a prestar una atención elocuente y cordial a los usuarios de los trámites y servicios que brinda la Administradora de los Recursos del Sistema General de Seguridad Social en Salud - ADRES, resolviendo de forma oportuna las dudas y requerimientos presentados sobre los procesos y procedimientos desarrollados al interior de la entidad. "/>
    <n v="1"/>
    <n v="8"/>
    <s v="CCE-16"/>
    <n v="1"/>
    <n v="32640000"/>
    <n v="32640000"/>
    <n v="0"/>
    <n v="0"/>
    <x v="11"/>
  </r>
  <r>
    <n v="80111501"/>
    <s v="Apoyar a la Dirección Administrativa y Financiera, en la gestión y seguimiento de las situaciones y novedades administrativas que tienen afectación en la liquidación de la nómina, prestaciones sociales y demás reconocimientos económicos del personal de la ADRES. "/>
    <n v="8"/>
    <n v="4"/>
    <s v="CCE-16"/>
    <n v="1"/>
    <n v="25761640"/>
    <n v="25761640"/>
    <n v="0"/>
    <n v="0"/>
    <x v="12"/>
  </r>
  <r>
    <n v="80111620"/>
    <s v="Apoyar a la Dirección Administrativa y Financiera en las actividades correspondientes a la generación de certificaciones laborales de los funcionarios activos e inactivos, certificaciones dirigidas a entidades bancarias, certificaciones solicitadas por los entes de control, así como la actualización, foliación y archivo de los documentos generados con ocasión de las diferentes novedades producidas durante el ingreso permanencia y retiro del personal vinculado a la entidad así como las demás actividades que se deriven de la gestión para el desarrollo del Talento Humano"/>
    <n v="8"/>
    <n v="4"/>
    <s v="CCE-16"/>
    <n v="1"/>
    <n v="16320000"/>
    <n v="16320000"/>
    <n v="0"/>
    <n v="0"/>
    <x v="12"/>
  </r>
  <r>
    <n v="80111620"/>
    <s v="Apoyar a la Dirección Administrativa y Financiera en las actividades operativas dirigidas a la Gestión Documental hojas de vida y demás documentos generados por ocasión de las novedades de personal, de la Administradora de los Recursos del Sistema General de Seguridad Social en Salud – ADRES"/>
    <n v="8"/>
    <n v="4"/>
    <s v="CCE-16"/>
    <n v="1"/>
    <n v="9293468"/>
    <n v="9293468"/>
    <n v="0"/>
    <n v="0"/>
    <x v="12"/>
  </r>
  <r>
    <m/>
    <m/>
    <m/>
    <m/>
    <m/>
    <m/>
    <n v="47311456995.5"/>
    <n v="47311456995.5"/>
    <m/>
    <m/>
    <x v="13"/>
  </r>
  <r>
    <n v="83121704"/>
    <s v="Apoyar técnicamente las actividades destinadas a prestar una atención elocuente y cordial a los usuarios de los trámites y servicios que brinda la Administradora de los Recursos del Sistema General de Seguridad Social en Salud - ADRES, resolviendo de forma oportuna las dudas y requerimientos presentados sobre los procesos y procedimientos desarrollados al interior de la entidad. "/>
    <n v="9"/>
    <n v="4"/>
    <s v="CCE-16"/>
    <n v="1"/>
    <n v="16320000"/>
    <n v="16320000"/>
    <n v="0"/>
    <n v="0"/>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9" firstHeaderRow="1" firstDataRow="1" firstDataCol="1"/>
  <pivotFields count="11">
    <pivotField subtotalTop="0" showAll="0"/>
    <pivotField subtotalTop="0" showAll="0"/>
    <pivotField subtotalTop="0" showAll="0"/>
    <pivotField subtotalTop="0" showAll="0"/>
    <pivotField subtotalTop="0" showAll="0"/>
    <pivotField subtotalTop="0" showAll="0"/>
    <pivotField dataField="1" numFmtId="41" subtotalTop="0" showAll="0"/>
    <pivotField numFmtId="41" subtotalTop="0" showAll="0"/>
    <pivotField subtotalTop="0" showAll="0"/>
    <pivotField subtotalTop="0" showAll="0"/>
    <pivotField axis="axisRow" subtotalTop="0" showAll="0">
      <items count="16">
        <item x="11"/>
        <item x="9"/>
        <item x="12"/>
        <item x="0"/>
        <item x="4"/>
        <item x="3"/>
        <item x="2"/>
        <item x="14"/>
        <item x="5"/>
        <item x="1"/>
        <item x="10"/>
        <item x="6"/>
        <item x="8"/>
        <item x="7"/>
        <item x="13"/>
        <item t="default"/>
      </items>
    </pivotField>
  </pivotFields>
  <rowFields count="1">
    <field x="10"/>
  </rowFields>
  <rowItems count="16">
    <i>
      <x/>
    </i>
    <i>
      <x v="1"/>
    </i>
    <i>
      <x v="2"/>
    </i>
    <i>
      <x v="3"/>
    </i>
    <i>
      <x v="4"/>
    </i>
    <i>
      <x v="5"/>
    </i>
    <i>
      <x v="6"/>
    </i>
    <i>
      <x v="7"/>
    </i>
    <i>
      <x v="8"/>
    </i>
    <i>
      <x v="9"/>
    </i>
    <i>
      <x v="10"/>
    </i>
    <i>
      <x v="11"/>
    </i>
    <i>
      <x v="12"/>
    </i>
    <i>
      <x v="13"/>
    </i>
    <i>
      <x v="14"/>
    </i>
    <i t="grand">
      <x/>
    </i>
  </rowItems>
  <colItems count="1">
    <i/>
  </colItems>
  <dataFields count="1">
    <dataField name="Suma de Valor total estimado "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Q152"/>
  <sheetViews>
    <sheetView topLeftCell="D1" zoomScale="90" zoomScaleNormal="90" workbookViewId="0">
      <pane ySplit="8" topLeftCell="A80" activePane="bottomLeft" state="frozen"/>
      <selection pane="bottomLeft" activeCell="F152" sqref="F152"/>
    </sheetView>
  </sheetViews>
  <sheetFormatPr baseColWidth="10" defaultRowHeight="15" x14ac:dyDescent="0.25"/>
  <cols>
    <col min="2" max="2" width="35.5703125" customWidth="1"/>
    <col min="3" max="3" width="16.5703125" customWidth="1"/>
    <col min="4" max="4" width="40.5703125" customWidth="1"/>
    <col min="5" max="5" width="12.85546875" bestFit="1" customWidth="1"/>
    <col min="6" max="6" width="35.7109375" customWidth="1"/>
    <col min="7" max="7" width="12.85546875" style="14" bestFit="1" customWidth="1"/>
    <col min="8" max="8" width="12.140625" bestFit="1" customWidth="1"/>
    <col min="9" max="9" width="14.5703125" bestFit="1" customWidth="1"/>
    <col min="10" max="10" width="35.7109375" customWidth="1"/>
    <col min="11" max="11" width="26.85546875" customWidth="1"/>
    <col min="12" max="12" width="11.42578125" customWidth="1"/>
    <col min="13" max="13" width="21.42578125" customWidth="1"/>
    <col min="14" max="15" width="18.140625" customWidth="1"/>
    <col min="16" max="16" width="20.140625" customWidth="1"/>
    <col min="17" max="17" width="19.140625" customWidth="1"/>
    <col min="18" max="18" width="14.5703125" customWidth="1"/>
    <col min="19" max="19" width="17.5703125" customWidth="1"/>
    <col min="20" max="20" width="21.5703125" customWidth="1"/>
    <col min="21" max="21" width="12.140625" bestFit="1" customWidth="1"/>
    <col min="22" max="22" width="29.42578125" customWidth="1"/>
    <col min="23" max="23" width="25" customWidth="1"/>
    <col min="24" max="24" width="21.140625" bestFit="1" customWidth="1"/>
    <col min="25" max="25" width="12.140625" bestFit="1" customWidth="1"/>
    <col min="26" max="26" width="26.85546875" customWidth="1"/>
    <col min="27" max="27" width="24.85546875" customWidth="1"/>
    <col min="28" max="28" width="12.140625" bestFit="1" customWidth="1"/>
    <col min="29" max="29" width="24.5703125" customWidth="1"/>
    <col min="30" max="30" width="9.140625" customWidth="1"/>
    <col min="31" max="31" width="14" bestFit="1" customWidth="1"/>
    <col min="32" max="32" width="8.42578125" customWidth="1"/>
    <col min="33" max="33" width="14" bestFit="1" customWidth="1"/>
    <col min="34" max="34" width="12.140625" bestFit="1" customWidth="1"/>
    <col min="35" max="35" width="26.85546875" customWidth="1"/>
    <col min="36" max="36" width="24.85546875" customWidth="1"/>
    <col min="37" max="37" width="12.140625" bestFit="1" customWidth="1"/>
    <col min="38" max="38" width="24.85546875" customWidth="1"/>
    <col min="39" max="39" width="8.42578125" customWidth="1"/>
    <col min="40" max="40" width="14" bestFit="1" customWidth="1"/>
    <col min="41" max="41" width="8.7109375" bestFit="1" customWidth="1"/>
    <col min="42" max="42" width="14" bestFit="1" customWidth="1"/>
    <col min="43" max="43" width="12.140625" bestFit="1" customWidth="1"/>
    <col min="44" max="44" width="26.85546875" customWidth="1"/>
    <col min="45" max="45" width="24.85546875" customWidth="1"/>
    <col min="46" max="46" width="12.140625" bestFit="1" customWidth="1"/>
    <col min="47" max="47" width="24.85546875" customWidth="1"/>
    <col min="48" max="48" width="8.42578125" customWidth="1"/>
    <col min="49" max="49" width="14" bestFit="1" customWidth="1"/>
    <col min="50" max="50" width="8.42578125" bestFit="1" customWidth="1"/>
    <col min="51" max="51" width="14" bestFit="1" customWidth="1"/>
    <col min="52" max="52" width="12.140625" bestFit="1" customWidth="1"/>
    <col min="53" max="53" width="26.85546875" customWidth="1"/>
    <col min="54" max="54" width="24.85546875" customWidth="1"/>
    <col min="55" max="55" width="12.140625" bestFit="1" customWidth="1"/>
    <col min="56" max="56" width="24.85546875" customWidth="1"/>
    <col min="57" max="57" width="9.140625" bestFit="1" customWidth="1"/>
    <col min="58" max="58" width="14" bestFit="1" customWidth="1"/>
    <col min="59" max="59" width="8.42578125" bestFit="1" customWidth="1"/>
    <col min="60" max="60" width="14" bestFit="1" customWidth="1"/>
    <col min="61" max="62" width="11.140625" customWidth="1"/>
    <col min="69" max="69" width="54" customWidth="1"/>
  </cols>
  <sheetData>
    <row r="2" spans="1:69" x14ac:dyDescent="0.25">
      <c r="D2" s="178" t="s">
        <v>126</v>
      </c>
      <c r="E2" s="178"/>
      <c r="F2" s="178"/>
      <c r="G2" s="178"/>
      <c r="H2" s="178"/>
      <c r="I2" s="178"/>
      <c r="J2" s="178"/>
      <c r="K2" s="178"/>
      <c r="L2" s="178"/>
      <c r="M2" s="178"/>
    </row>
    <row r="3" spans="1:69" x14ac:dyDescent="0.25">
      <c r="D3" s="178" t="s">
        <v>125</v>
      </c>
      <c r="E3" s="178"/>
      <c r="F3" s="178"/>
      <c r="G3" s="178"/>
      <c r="H3" s="178"/>
      <c r="I3" s="178"/>
      <c r="J3" s="178"/>
      <c r="K3" s="178"/>
      <c r="L3" s="178"/>
      <c r="M3" s="178"/>
      <c r="BI3" s="4"/>
    </row>
    <row r="4" spans="1:69" x14ac:dyDescent="0.25">
      <c r="D4" s="178" t="s">
        <v>140</v>
      </c>
      <c r="E4" s="178"/>
      <c r="F4" s="178"/>
      <c r="G4" s="178"/>
      <c r="H4" s="178"/>
      <c r="I4" s="178"/>
      <c r="J4" s="178"/>
      <c r="K4" s="178"/>
      <c r="L4" s="178"/>
      <c r="M4" s="178"/>
      <c r="N4" s="48"/>
    </row>
    <row r="5" spans="1:69" x14ac:dyDescent="0.25">
      <c r="K5" s="20"/>
      <c r="M5" s="20"/>
    </row>
    <row r="6" spans="1:69" ht="15" customHeight="1" x14ac:dyDescent="0.25">
      <c r="Y6" s="174" t="s">
        <v>8</v>
      </c>
      <c r="Z6" s="174"/>
      <c r="AA6" s="174"/>
      <c r="AB6" s="174"/>
      <c r="AC6" s="174"/>
      <c r="AD6" s="174"/>
      <c r="AE6" s="174"/>
      <c r="AF6" s="174" t="s">
        <v>7</v>
      </c>
      <c r="AG6" s="174"/>
      <c r="AH6" s="173" t="s">
        <v>9</v>
      </c>
      <c r="AI6" s="173"/>
      <c r="AJ6" s="173"/>
      <c r="AK6" s="173"/>
      <c r="AL6" s="173"/>
      <c r="AM6" s="173"/>
      <c r="AN6" s="173"/>
      <c r="AO6" s="173" t="s">
        <v>7</v>
      </c>
      <c r="AP6" s="173"/>
      <c r="AQ6" s="174" t="s">
        <v>10</v>
      </c>
      <c r="AR6" s="174"/>
      <c r="AS6" s="174"/>
      <c r="AT6" s="174"/>
      <c r="AU6" s="174"/>
      <c r="AV6" s="174"/>
      <c r="AW6" s="174"/>
      <c r="AX6" s="174" t="s">
        <v>7</v>
      </c>
      <c r="AY6" s="174"/>
      <c r="AZ6" s="173" t="s">
        <v>11</v>
      </c>
      <c r="BA6" s="173"/>
      <c r="BB6" s="173"/>
      <c r="BC6" s="173"/>
      <c r="BD6" s="173"/>
      <c r="BE6" s="173"/>
      <c r="BF6" s="173"/>
      <c r="BG6" s="173" t="s">
        <v>7</v>
      </c>
      <c r="BH6" s="173"/>
      <c r="BI6" s="175" t="s">
        <v>118</v>
      </c>
      <c r="BJ6" s="176"/>
      <c r="BK6" s="176"/>
      <c r="BL6" s="176"/>
      <c r="BM6" s="176"/>
      <c r="BN6" s="176"/>
      <c r="BO6" s="176"/>
      <c r="BP6" s="176"/>
    </row>
    <row r="7" spans="1:69" ht="23.25" customHeight="1" x14ac:dyDescent="0.25">
      <c r="A7" s="11"/>
      <c r="B7" s="11"/>
      <c r="U7" s="179" t="s">
        <v>129</v>
      </c>
      <c r="V7" s="173"/>
      <c r="W7" s="173"/>
      <c r="X7" s="173"/>
      <c r="Y7" s="174" t="s">
        <v>130</v>
      </c>
      <c r="Z7" s="174"/>
      <c r="AA7" s="174"/>
      <c r="AB7" s="174" t="s">
        <v>18</v>
      </c>
      <c r="AC7" s="174"/>
      <c r="AD7" s="174" t="s">
        <v>19</v>
      </c>
      <c r="AE7" s="174"/>
      <c r="AF7" s="174"/>
      <c r="AG7" s="174"/>
      <c r="AH7" s="173" t="s">
        <v>130</v>
      </c>
      <c r="AI7" s="173"/>
      <c r="AJ7" s="173"/>
      <c r="AK7" s="173" t="s">
        <v>18</v>
      </c>
      <c r="AL7" s="173"/>
      <c r="AM7" s="173" t="s">
        <v>19</v>
      </c>
      <c r="AN7" s="173"/>
      <c r="AO7" s="173"/>
      <c r="AP7" s="173"/>
      <c r="AQ7" s="174" t="s">
        <v>130</v>
      </c>
      <c r="AR7" s="174"/>
      <c r="AS7" s="174"/>
      <c r="AT7" s="174" t="s">
        <v>18</v>
      </c>
      <c r="AU7" s="174"/>
      <c r="AV7" s="174" t="s">
        <v>19</v>
      </c>
      <c r="AW7" s="174"/>
      <c r="AX7" s="174"/>
      <c r="AY7" s="174"/>
      <c r="AZ7" s="173" t="s">
        <v>130</v>
      </c>
      <c r="BA7" s="173"/>
      <c r="BB7" s="173"/>
      <c r="BC7" s="173" t="s">
        <v>18</v>
      </c>
      <c r="BD7" s="173"/>
      <c r="BE7" s="173" t="s">
        <v>19</v>
      </c>
      <c r="BF7" s="173"/>
      <c r="BG7" s="173"/>
      <c r="BH7" s="173"/>
      <c r="BI7" s="177" t="s">
        <v>8</v>
      </c>
      <c r="BJ7" s="177"/>
      <c r="BK7" s="177" t="s">
        <v>9</v>
      </c>
      <c r="BL7" s="177"/>
      <c r="BM7" s="177" t="s">
        <v>10</v>
      </c>
      <c r="BN7" s="177"/>
      <c r="BO7" s="177" t="s">
        <v>11</v>
      </c>
      <c r="BP7" s="177"/>
    </row>
    <row r="8" spans="1:69" ht="46.5" customHeight="1" x14ac:dyDescent="0.25">
      <c r="A8" s="126" t="s">
        <v>80</v>
      </c>
      <c r="B8" s="126" t="s">
        <v>81</v>
      </c>
      <c r="C8" s="126" t="s">
        <v>142</v>
      </c>
      <c r="D8" s="126" t="s">
        <v>141</v>
      </c>
      <c r="E8" s="126" t="s">
        <v>82</v>
      </c>
      <c r="F8" s="126" t="s">
        <v>119</v>
      </c>
      <c r="G8" s="126" t="s">
        <v>86</v>
      </c>
      <c r="H8" s="126" t="s">
        <v>16</v>
      </c>
      <c r="I8" s="126" t="s">
        <v>83</v>
      </c>
      <c r="J8" s="126" t="s">
        <v>120</v>
      </c>
      <c r="K8" s="126" t="s">
        <v>569</v>
      </c>
      <c r="L8" s="126" t="s">
        <v>12</v>
      </c>
      <c r="M8" s="126" t="s">
        <v>88</v>
      </c>
      <c r="N8" s="126" t="s">
        <v>87</v>
      </c>
      <c r="O8" s="126" t="s">
        <v>90</v>
      </c>
      <c r="P8" s="126" t="s">
        <v>91</v>
      </c>
      <c r="Q8" s="126" t="s">
        <v>13</v>
      </c>
      <c r="R8" s="126" t="s">
        <v>14</v>
      </c>
      <c r="S8" s="126" t="s">
        <v>0</v>
      </c>
      <c r="T8" s="126" t="s">
        <v>85</v>
      </c>
      <c r="U8" s="126" t="s">
        <v>16</v>
      </c>
      <c r="V8" s="126" t="s">
        <v>120</v>
      </c>
      <c r="W8" s="126" t="s">
        <v>569</v>
      </c>
      <c r="X8" s="126" t="s">
        <v>17</v>
      </c>
      <c r="Y8" s="127" t="s">
        <v>16</v>
      </c>
      <c r="Z8" s="127" t="s">
        <v>120</v>
      </c>
      <c r="AA8" s="127" t="s">
        <v>569</v>
      </c>
      <c r="AB8" s="127" t="s">
        <v>16</v>
      </c>
      <c r="AC8" s="127" t="s">
        <v>569</v>
      </c>
      <c r="AD8" s="127" t="s">
        <v>15</v>
      </c>
      <c r="AE8" s="127" t="s">
        <v>20</v>
      </c>
      <c r="AF8" s="127" t="s">
        <v>15</v>
      </c>
      <c r="AG8" s="127" t="s">
        <v>20</v>
      </c>
      <c r="AH8" s="126" t="s">
        <v>16</v>
      </c>
      <c r="AI8" s="126" t="s">
        <v>120</v>
      </c>
      <c r="AJ8" s="126" t="s">
        <v>569</v>
      </c>
      <c r="AK8" s="126" t="s">
        <v>16</v>
      </c>
      <c r="AL8" s="126" t="s">
        <v>569</v>
      </c>
      <c r="AM8" s="126" t="s">
        <v>15</v>
      </c>
      <c r="AN8" s="126" t="s">
        <v>20</v>
      </c>
      <c r="AO8" s="126" t="s">
        <v>15</v>
      </c>
      <c r="AP8" s="126" t="s">
        <v>20</v>
      </c>
      <c r="AQ8" s="127" t="s">
        <v>16</v>
      </c>
      <c r="AR8" s="127" t="s">
        <v>120</v>
      </c>
      <c r="AS8" s="127" t="s">
        <v>569</v>
      </c>
      <c r="AT8" s="127" t="s">
        <v>16</v>
      </c>
      <c r="AU8" s="127" t="s">
        <v>569</v>
      </c>
      <c r="AV8" s="127" t="s">
        <v>15</v>
      </c>
      <c r="AW8" s="127" t="s">
        <v>20</v>
      </c>
      <c r="AX8" s="127" t="s">
        <v>15</v>
      </c>
      <c r="AY8" s="127" t="s">
        <v>20</v>
      </c>
      <c r="AZ8" s="126" t="s">
        <v>16</v>
      </c>
      <c r="BA8" s="126" t="s">
        <v>120</v>
      </c>
      <c r="BB8" s="126" t="s">
        <v>569</v>
      </c>
      <c r="BC8" s="126" t="s">
        <v>16</v>
      </c>
      <c r="BD8" s="126" t="s">
        <v>569</v>
      </c>
      <c r="BE8" s="126" t="s">
        <v>15</v>
      </c>
      <c r="BF8" s="126" t="s">
        <v>20</v>
      </c>
      <c r="BG8" s="126" t="s">
        <v>15</v>
      </c>
      <c r="BH8" s="126" t="s">
        <v>20</v>
      </c>
      <c r="BI8" s="12" t="s">
        <v>15</v>
      </c>
      <c r="BJ8" s="12" t="s">
        <v>20</v>
      </c>
      <c r="BK8" s="12" t="s">
        <v>15</v>
      </c>
      <c r="BL8" s="12" t="s">
        <v>20</v>
      </c>
      <c r="BM8" s="12" t="s">
        <v>15</v>
      </c>
      <c r="BN8" s="12" t="s">
        <v>20</v>
      </c>
      <c r="BO8" s="12" t="s">
        <v>15</v>
      </c>
      <c r="BP8" s="12" t="s">
        <v>20</v>
      </c>
      <c r="BQ8" s="12" t="s">
        <v>121</v>
      </c>
    </row>
    <row r="9" spans="1:69" s="45" customFormat="1" ht="105" x14ac:dyDescent="0.25">
      <c r="A9" s="34">
        <v>11200</v>
      </c>
      <c r="B9" s="35" t="str">
        <f>+VLOOKUP(A9,'[1]TAB. REF. PA'!$A$4:$B$14,2,FALSE)</f>
        <v>Dirección General</v>
      </c>
      <c r="C9" s="36" t="s">
        <v>291</v>
      </c>
      <c r="D9" s="35" t="s">
        <v>153</v>
      </c>
      <c r="E9" s="36" t="s">
        <v>132</v>
      </c>
      <c r="F9" s="35" t="s">
        <v>133</v>
      </c>
      <c r="G9" s="37" t="s">
        <v>124</v>
      </c>
      <c r="H9" s="36">
        <v>4</v>
      </c>
      <c r="I9" s="36" t="s">
        <v>292</v>
      </c>
      <c r="J9" s="38" t="s">
        <v>24</v>
      </c>
      <c r="K9" s="39">
        <v>0</v>
      </c>
      <c r="L9" s="40">
        <v>1</v>
      </c>
      <c r="M9" s="41" t="s">
        <v>51</v>
      </c>
      <c r="N9" s="41" t="s">
        <v>68</v>
      </c>
      <c r="O9" s="41" t="s">
        <v>21</v>
      </c>
      <c r="P9" s="41" t="s">
        <v>36</v>
      </c>
      <c r="Q9" s="41" t="s">
        <v>75</v>
      </c>
      <c r="R9" s="42"/>
      <c r="S9" s="41" t="s">
        <v>631</v>
      </c>
      <c r="T9" s="41" t="s">
        <v>98</v>
      </c>
      <c r="U9" s="34">
        <v>4</v>
      </c>
      <c r="V9" s="35" t="str">
        <f>+$J$9</f>
        <v>Reportar el cumplimiento del Plan de Acción de la Dependencia</v>
      </c>
      <c r="W9" s="39">
        <v>0</v>
      </c>
      <c r="X9" s="34" t="s">
        <v>117</v>
      </c>
      <c r="Y9" s="34">
        <v>1</v>
      </c>
      <c r="Z9" s="35" t="str">
        <f>+$J$9</f>
        <v>Reportar el cumplimiento del Plan de Acción de la Dependencia</v>
      </c>
      <c r="AA9" s="39">
        <v>0</v>
      </c>
      <c r="AB9" s="42"/>
      <c r="AC9" s="42"/>
      <c r="AD9" s="40">
        <f>+(AB9/Y9)</f>
        <v>0</v>
      </c>
      <c r="AE9" s="40" t="e">
        <f>+(AC9/AA9)</f>
        <v>#DIV/0!</v>
      </c>
      <c r="AF9" s="40">
        <f>+(AB9/U9)</f>
        <v>0</v>
      </c>
      <c r="AG9" s="40" t="e">
        <f>+(AC9/W9)</f>
        <v>#DIV/0!</v>
      </c>
      <c r="AH9" s="34">
        <v>1</v>
      </c>
      <c r="AI9" s="35" t="str">
        <f>+$J$9</f>
        <v>Reportar el cumplimiento del Plan de Acción de la Dependencia</v>
      </c>
      <c r="AJ9" s="39">
        <v>0</v>
      </c>
      <c r="AK9" s="42"/>
      <c r="AL9" s="42"/>
      <c r="AM9" s="40">
        <f>+(AK9/AH9)</f>
        <v>0</v>
      </c>
      <c r="AN9" s="40" t="e">
        <f>+(AL9/AJ9)</f>
        <v>#DIV/0!</v>
      </c>
      <c r="AO9" s="40">
        <f>+(AK9+AB9)/U9</f>
        <v>0</v>
      </c>
      <c r="AP9" s="43" t="e">
        <f>+(AL9+AC9)/W9</f>
        <v>#DIV/0!</v>
      </c>
      <c r="AQ9" s="34">
        <v>1</v>
      </c>
      <c r="AR9" s="35" t="str">
        <f>+$J$9</f>
        <v>Reportar el cumplimiento del Plan de Acción de la Dependencia</v>
      </c>
      <c r="AS9" s="39">
        <v>0</v>
      </c>
      <c r="AT9" s="42"/>
      <c r="AU9" s="42"/>
      <c r="AV9" s="40">
        <f>+(AT9/AQ9)</f>
        <v>0</v>
      </c>
      <c r="AW9" s="40" t="e">
        <f>+(AU9/AS9)</f>
        <v>#DIV/0!</v>
      </c>
      <c r="AX9" s="40">
        <f>+(AK9+AB9+AT9)/U9</f>
        <v>0</v>
      </c>
      <c r="AY9" s="40" t="e">
        <f>+(AL9+AC9+AU9)/W9</f>
        <v>#DIV/0!</v>
      </c>
      <c r="AZ9" s="34">
        <v>1</v>
      </c>
      <c r="BA9" s="35" t="str">
        <f>+$J$9</f>
        <v>Reportar el cumplimiento del Plan de Acción de la Dependencia</v>
      </c>
      <c r="BB9" s="39">
        <v>0</v>
      </c>
      <c r="BC9" s="42"/>
      <c r="BD9" s="42"/>
      <c r="BE9" s="40">
        <f>+(BC9/AZ9)</f>
        <v>0</v>
      </c>
      <c r="BF9" s="40" t="e">
        <f>+(BD9/BB9)</f>
        <v>#DIV/0!</v>
      </c>
      <c r="BG9" s="40">
        <f>+(AK9+AB9+AT9+BC9)/U9</f>
        <v>0</v>
      </c>
      <c r="BH9" s="40" t="e">
        <f>+(AL9+AC9+AU9+BD9)/W9</f>
        <v>#DIV/0!</v>
      </c>
      <c r="BI9" s="44">
        <f>IF(AND(Y9=0,AB9=0),"No Prog ni Ejec",IF(Y9=0,CONCATENATE("No Prog, Ejec=  ",AB9),AB9/Y9))</f>
        <v>0</v>
      </c>
      <c r="BJ9" s="44" t="str">
        <f>IF(AND(AA9=0,AC9=0),"No Prog ni Ejec",IF(AA9=0,CONCATENATE("No Prog, Ejec=  ",AC9),AC9/AA9))</f>
        <v>No Prog ni Ejec</v>
      </c>
      <c r="BK9" s="44">
        <f>IF(AND(AH9=0,AK9=0),"No Prog ni Ejec",IF(AH9=0,CONCATENATE("No Prog, Ejec=  ",AK9),AK9/AH9))</f>
        <v>0</v>
      </c>
      <c r="BL9" s="44" t="str">
        <f>IF(AND(AJ9=0,AL9=0),"No Prog ni Ejec",IF(AJ9=0,CONCATENATE("No Prog, Ejec=  ",AL9),AL9/AJ9))</f>
        <v>No Prog ni Ejec</v>
      </c>
      <c r="BM9" s="44">
        <f>IF(AND(AQ9=0,AT9=0),"No Prog ni Ejec",IF(AQ9=0,CONCATENATE("No Prog, Ejec=  ",AT9),AT9/AQ9))</f>
        <v>0</v>
      </c>
      <c r="BN9" s="44" t="str">
        <f>IF(AND(AS9=0,AU9=0),"No Prog ni Ejec",IF(AS9=0,CONCATENATE("No Prog, Ejec=  ",AU9),AU9/AS9))</f>
        <v>No Prog ni Ejec</v>
      </c>
      <c r="BO9" s="44">
        <f>IF(AND(AZ9=0,BC9=0),"No Prog ni Ejec",IF(AZ9=0,CONCATENATE("No Prog, Ejec=  ",BC9),BC9/AZ9))</f>
        <v>0</v>
      </c>
      <c r="BP9" s="44" t="str">
        <f>IF(AND(BB9=0,BD9=0),"No Prog ni Ejec",IF(BB9=0,CONCATENATE("No Prog, Ejec=  ",BD9),BD9/BB9))</f>
        <v>No Prog ni Ejec</v>
      </c>
      <c r="BQ9" s="42"/>
    </row>
    <row r="10" spans="1:69" s="45" customFormat="1" ht="105" x14ac:dyDescent="0.25">
      <c r="A10" s="34">
        <v>11200</v>
      </c>
      <c r="B10" s="35" t="str">
        <f>+VLOOKUP(A10,'[1]TAB. REF. PA'!$A$4:$B$14,2,FALSE)</f>
        <v>Dirección General</v>
      </c>
      <c r="C10" s="36" t="s">
        <v>152</v>
      </c>
      <c r="D10" s="35" t="s">
        <v>256</v>
      </c>
      <c r="E10" s="36" t="s">
        <v>154</v>
      </c>
      <c r="F10" s="35" t="s">
        <v>149</v>
      </c>
      <c r="G10" s="37" t="s">
        <v>124</v>
      </c>
      <c r="H10" s="34">
        <v>1</v>
      </c>
      <c r="I10" s="36" t="s">
        <v>155</v>
      </c>
      <c r="J10" s="35" t="s">
        <v>148</v>
      </c>
      <c r="K10" s="39">
        <v>500000000</v>
      </c>
      <c r="L10" s="40">
        <v>1</v>
      </c>
      <c r="M10" s="41" t="s">
        <v>48</v>
      </c>
      <c r="N10" s="41" t="s">
        <v>62</v>
      </c>
      <c r="O10" s="41" t="s">
        <v>37</v>
      </c>
      <c r="P10" s="41" t="s">
        <v>40</v>
      </c>
      <c r="Q10" s="41" t="s">
        <v>227</v>
      </c>
      <c r="R10" s="42"/>
      <c r="S10" s="103" t="s">
        <v>182</v>
      </c>
      <c r="T10" s="41" t="s">
        <v>99</v>
      </c>
      <c r="U10" s="40">
        <v>1</v>
      </c>
      <c r="V10" s="35" t="str">
        <f>+$J$10</f>
        <v>Diseño y ejecución de estrategias de campaña Marketing para la ADRES.</v>
      </c>
      <c r="W10" s="39">
        <f>+$K$10</f>
        <v>500000000</v>
      </c>
      <c r="X10" s="34" t="s">
        <v>114</v>
      </c>
      <c r="Y10" s="40">
        <f>+AA10/W10</f>
        <v>0.3</v>
      </c>
      <c r="Z10" s="35" t="str">
        <f>+$J$10</f>
        <v>Diseño y ejecución de estrategias de campaña Marketing para la ADRES.</v>
      </c>
      <c r="AA10" s="39">
        <v>150000000</v>
      </c>
      <c r="AB10" s="42"/>
      <c r="AC10" s="42"/>
      <c r="AD10" s="40">
        <f t="shared" ref="AD10:AD73" si="0">+(AB10/Y10)</f>
        <v>0</v>
      </c>
      <c r="AE10" s="40">
        <f t="shared" ref="AE10:AE73" si="1">+(AC10/AA10)</f>
        <v>0</v>
      </c>
      <c r="AF10" s="40">
        <f t="shared" ref="AF10:AF73" si="2">+(AB10/U10)</f>
        <v>0</v>
      </c>
      <c r="AG10" s="40">
        <f t="shared" ref="AG10:AG73" si="3">+(AC10/W10)</f>
        <v>0</v>
      </c>
      <c r="AH10" s="40">
        <v>0.3</v>
      </c>
      <c r="AI10" s="35" t="str">
        <f>+$J$10</f>
        <v>Diseño y ejecución de estrategias de campaña Marketing para la ADRES.</v>
      </c>
      <c r="AJ10" s="39">
        <v>150000000</v>
      </c>
      <c r="AK10" s="42"/>
      <c r="AL10" s="42"/>
      <c r="AM10" s="40">
        <f t="shared" ref="AM10:AM73" si="4">+(AK10/AH10)</f>
        <v>0</v>
      </c>
      <c r="AN10" s="40">
        <f t="shared" ref="AN10:AN73" si="5">+(AL10/AJ10)</f>
        <v>0</v>
      </c>
      <c r="AO10" s="40">
        <f t="shared" ref="AO10:AO73" si="6">+(AK10+AB10)/U10</f>
        <v>0</v>
      </c>
      <c r="AP10" s="43">
        <f t="shared" ref="AP10:AP73" si="7">+(AL10+AC10)/W10</f>
        <v>0</v>
      </c>
      <c r="AQ10" s="40">
        <v>0.3</v>
      </c>
      <c r="AR10" s="35" t="str">
        <f>+$J$10</f>
        <v>Diseño y ejecución de estrategias de campaña Marketing para la ADRES.</v>
      </c>
      <c r="AS10" s="39">
        <v>150000000</v>
      </c>
      <c r="AT10" s="42"/>
      <c r="AU10" s="42"/>
      <c r="AV10" s="40">
        <f t="shared" ref="AV10:AV73" si="8">+(AT10/AQ10)</f>
        <v>0</v>
      </c>
      <c r="AW10" s="40">
        <f t="shared" ref="AW10:AW73" si="9">+(AU10/AS10)</f>
        <v>0</v>
      </c>
      <c r="AX10" s="40">
        <f t="shared" ref="AX10:AX73" si="10">+(AK10+AB10+AT10)/U10</f>
        <v>0</v>
      </c>
      <c r="AY10" s="40">
        <f t="shared" ref="AY10:AY73" si="11">+(AL10+AC10+AU10)/W10</f>
        <v>0</v>
      </c>
      <c r="AZ10" s="40">
        <v>0.1</v>
      </c>
      <c r="BA10" s="35" t="str">
        <f>+$J$10</f>
        <v>Diseño y ejecución de estrategias de campaña Marketing para la ADRES.</v>
      </c>
      <c r="BB10" s="39">
        <v>50000000</v>
      </c>
      <c r="BC10" s="42"/>
      <c r="BD10" s="42"/>
      <c r="BE10" s="40">
        <f t="shared" ref="BE10:BE73" si="12">+(BC10/AZ10)</f>
        <v>0</v>
      </c>
      <c r="BF10" s="40">
        <f t="shared" ref="BF10:BF73" si="13">+(BD10/BB10)</f>
        <v>0</v>
      </c>
      <c r="BG10" s="40">
        <f t="shared" ref="BG10:BG73" si="14">+(AK10+AB10+AT10+BC10)/U10</f>
        <v>0</v>
      </c>
      <c r="BH10" s="40">
        <f t="shared" ref="BH10:BH73" si="15">+(AL10+AC10+AU10+BD10)/W10</f>
        <v>0</v>
      </c>
      <c r="BI10" s="44">
        <f t="shared" ref="BI10:BI73" si="16">IF(AND(Y10=0,AB10=0),"No Prog ni Ejec",IF(Y10=0,CONCATENATE("No Prog, Ejec=  ",AB10),AB10/Y10))</f>
        <v>0</v>
      </c>
      <c r="BJ10" s="44">
        <f t="shared" ref="BJ10:BJ73" si="17">IF(AND(AA10=0,AC10=0),"No Prog ni Ejec",IF(AA10=0,CONCATENATE("No Prog, Ejec=  ",AC10),AC10/AA10))</f>
        <v>0</v>
      </c>
      <c r="BK10" s="44">
        <f t="shared" ref="BK10:BK73" si="18">IF(AND(AH10=0,AK10=0),"No Prog ni Ejec",IF(AH10=0,CONCATENATE("No Prog, Ejec=  ",AK10),AK10/AH10))</f>
        <v>0</v>
      </c>
      <c r="BL10" s="44">
        <f t="shared" ref="BL10:BL73" si="19">IF(AND(AJ10=0,AL10=0),"No Prog ni Ejec",IF(AJ10=0,CONCATENATE("No Prog, Ejec=  ",AL10),AL10/AJ10))</f>
        <v>0</v>
      </c>
      <c r="BM10" s="44">
        <f t="shared" ref="BM10:BM73" si="20">IF(AND(AQ10=0,AT10=0),"No Prog ni Ejec",IF(AQ10=0,CONCATENATE("No Prog, Ejec=  ",AT10),AT10/AQ10))</f>
        <v>0</v>
      </c>
      <c r="BN10" s="44">
        <f t="shared" ref="BN10:BN73" si="21">IF(AND(AS10=0,AU10=0),"No Prog ni Ejec",IF(AS10=0,CONCATENATE("No Prog, Ejec=  ",AU10),AU10/AS10))</f>
        <v>0</v>
      </c>
      <c r="BO10" s="44">
        <f t="shared" ref="BO10:BO73" si="22">IF(AND(AZ10=0,BC10=0),"No Prog ni Ejec",IF(AZ10=0,CONCATENATE("No Prog, Ejec=  ",BC10),BC10/AZ10))</f>
        <v>0</v>
      </c>
      <c r="BP10" s="44">
        <f t="shared" ref="BP10:BP73" si="23">IF(AND(BB10=0,BD10=0),"No Prog ni Ejec",IF(BB10=0,CONCATENATE("No Prog, Ejec=  ",BD10),BD10/BB10))</f>
        <v>0</v>
      </c>
      <c r="BQ10" s="42"/>
    </row>
    <row r="11" spans="1:69" s="45" customFormat="1" ht="105" x14ac:dyDescent="0.25">
      <c r="A11" s="34">
        <v>11300</v>
      </c>
      <c r="B11" s="35" t="str">
        <f>+VLOOKUP(A11,'[1]TAB. REF. PA'!$A$4:$B$14,2,FALSE)</f>
        <v>Dirección de Gestión de Recursos Financieros de Salud</v>
      </c>
      <c r="C11" s="36" t="s">
        <v>150</v>
      </c>
      <c r="D11" s="35" t="s">
        <v>153</v>
      </c>
      <c r="E11" s="36" t="s">
        <v>151</v>
      </c>
      <c r="F11" s="35" t="s">
        <v>133</v>
      </c>
      <c r="G11" s="37" t="s">
        <v>124</v>
      </c>
      <c r="H11" s="36">
        <v>4</v>
      </c>
      <c r="I11" s="36" t="s">
        <v>293</v>
      </c>
      <c r="J11" s="38" t="s">
        <v>24</v>
      </c>
      <c r="K11" s="39">
        <v>0</v>
      </c>
      <c r="L11" s="40">
        <v>1</v>
      </c>
      <c r="M11" s="41" t="s">
        <v>51</v>
      </c>
      <c r="N11" s="41" t="s">
        <v>68</v>
      </c>
      <c r="O11" s="41" t="s">
        <v>21</v>
      </c>
      <c r="P11" s="41" t="s">
        <v>36</v>
      </c>
      <c r="Q11" s="41" t="s">
        <v>75</v>
      </c>
      <c r="R11" s="42"/>
      <c r="S11" s="41" t="s">
        <v>631</v>
      </c>
      <c r="T11" s="41" t="s">
        <v>98</v>
      </c>
      <c r="U11" s="34">
        <v>4</v>
      </c>
      <c r="V11" s="35" t="str">
        <f>+$J$11</f>
        <v>Reportar el cumplimiento del Plan de Acción de la Dependencia</v>
      </c>
      <c r="W11" s="39">
        <v>0</v>
      </c>
      <c r="X11" s="34" t="s">
        <v>117</v>
      </c>
      <c r="Y11" s="34">
        <v>1</v>
      </c>
      <c r="Z11" s="35" t="str">
        <f>+$J$11</f>
        <v>Reportar el cumplimiento del Plan de Acción de la Dependencia</v>
      </c>
      <c r="AA11" s="39">
        <v>0</v>
      </c>
      <c r="AB11" s="42"/>
      <c r="AC11" s="42"/>
      <c r="AD11" s="40">
        <f t="shared" si="0"/>
        <v>0</v>
      </c>
      <c r="AE11" s="40" t="e">
        <f t="shared" si="1"/>
        <v>#DIV/0!</v>
      </c>
      <c r="AF11" s="40">
        <f t="shared" si="2"/>
        <v>0</v>
      </c>
      <c r="AG11" s="40" t="e">
        <f t="shared" si="3"/>
        <v>#DIV/0!</v>
      </c>
      <c r="AH11" s="34">
        <v>1</v>
      </c>
      <c r="AI11" s="35" t="str">
        <f>+$J$11</f>
        <v>Reportar el cumplimiento del Plan de Acción de la Dependencia</v>
      </c>
      <c r="AJ11" s="39">
        <v>0</v>
      </c>
      <c r="AK11" s="42"/>
      <c r="AL11" s="42"/>
      <c r="AM11" s="40">
        <f t="shared" si="4"/>
        <v>0</v>
      </c>
      <c r="AN11" s="40" t="e">
        <f t="shared" si="5"/>
        <v>#DIV/0!</v>
      </c>
      <c r="AO11" s="40">
        <f t="shared" si="6"/>
        <v>0</v>
      </c>
      <c r="AP11" s="43" t="e">
        <f t="shared" si="7"/>
        <v>#DIV/0!</v>
      </c>
      <c r="AQ11" s="34">
        <v>1</v>
      </c>
      <c r="AR11" s="35" t="str">
        <f>+$J$11</f>
        <v>Reportar el cumplimiento del Plan de Acción de la Dependencia</v>
      </c>
      <c r="AS11" s="39">
        <v>0</v>
      </c>
      <c r="AT11" s="42"/>
      <c r="AU11" s="42"/>
      <c r="AV11" s="40">
        <f t="shared" si="8"/>
        <v>0</v>
      </c>
      <c r="AW11" s="40" t="e">
        <f t="shared" si="9"/>
        <v>#DIV/0!</v>
      </c>
      <c r="AX11" s="40">
        <f t="shared" si="10"/>
        <v>0</v>
      </c>
      <c r="AY11" s="40" t="e">
        <f t="shared" si="11"/>
        <v>#DIV/0!</v>
      </c>
      <c r="AZ11" s="34">
        <v>1</v>
      </c>
      <c r="BA11" s="35" t="str">
        <f>+$J$11</f>
        <v>Reportar el cumplimiento del Plan de Acción de la Dependencia</v>
      </c>
      <c r="BB11" s="39">
        <v>0</v>
      </c>
      <c r="BC11" s="42"/>
      <c r="BD11" s="42"/>
      <c r="BE11" s="40">
        <f t="shared" si="12"/>
        <v>0</v>
      </c>
      <c r="BF11" s="40" t="e">
        <f t="shared" si="13"/>
        <v>#DIV/0!</v>
      </c>
      <c r="BG11" s="40">
        <f t="shared" si="14"/>
        <v>0</v>
      </c>
      <c r="BH11" s="40" t="e">
        <f t="shared" si="15"/>
        <v>#DIV/0!</v>
      </c>
      <c r="BI11" s="44">
        <f t="shared" si="16"/>
        <v>0</v>
      </c>
      <c r="BJ11" s="44" t="str">
        <f t="shared" si="17"/>
        <v>No Prog ni Ejec</v>
      </c>
      <c r="BK11" s="44">
        <f t="shared" si="18"/>
        <v>0</v>
      </c>
      <c r="BL11" s="44" t="str">
        <f t="shared" si="19"/>
        <v>No Prog ni Ejec</v>
      </c>
      <c r="BM11" s="44">
        <f t="shared" si="20"/>
        <v>0</v>
      </c>
      <c r="BN11" s="44" t="str">
        <f t="shared" si="21"/>
        <v>No Prog ni Ejec</v>
      </c>
      <c r="BO11" s="44">
        <f t="shared" si="22"/>
        <v>0</v>
      </c>
      <c r="BP11" s="44" t="str">
        <f t="shared" si="23"/>
        <v>No Prog ni Ejec</v>
      </c>
      <c r="BQ11" s="42"/>
    </row>
    <row r="12" spans="1:69" s="45" customFormat="1" ht="105" x14ac:dyDescent="0.25">
      <c r="A12" s="34">
        <v>11300</v>
      </c>
      <c r="B12" s="35" t="str">
        <f>+VLOOKUP(A12,'[1]TAB. REF. PA'!$A$4:$B$14,2,FALSE)</f>
        <v>Dirección de Gestión de Recursos Financieros de Salud</v>
      </c>
      <c r="C12" s="36" t="s">
        <v>157</v>
      </c>
      <c r="D12" s="35" t="s">
        <v>256</v>
      </c>
      <c r="E12" s="36" t="s">
        <v>576</v>
      </c>
      <c r="F12" s="35" t="s">
        <v>159</v>
      </c>
      <c r="G12" s="37" t="s">
        <v>123</v>
      </c>
      <c r="H12" s="46">
        <v>1</v>
      </c>
      <c r="I12" s="36" t="s">
        <v>577</v>
      </c>
      <c r="J12" s="41" t="s">
        <v>156</v>
      </c>
      <c r="K12" s="39">
        <v>0</v>
      </c>
      <c r="L12" s="40">
        <v>1</v>
      </c>
      <c r="M12" s="41" t="s">
        <v>51</v>
      </c>
      <c r="N12" s="41" t="s">
        <v>68</v>
      </c>
      <c r="O12" s="41" t="s">
        <v>21</v>
      </c>
      <c r="P12" s="41" t="s">
        <v>36</v>
      </c>
      <c r="Q12" s="41" t="s">
        <v>75</v>
      </c>
      <c r="R12" s="42"/>
      <c r="S12" s="41" t="s">
        <v>672</v>
      </c>
      <c r="T12" s="41" t="s">
        <v>98</v>
      </c>
      <c r="U12" s="40">
        <v>1</v>
      </c>
      <c r="V12" s="35" t="str">
        <f>+$J$12</f>
        <v>Formular los proceso y procedimientos en el marco del MIPG</v>
      </c>
      <c r="W12" s="39">
        <v>0</v>
      </c>
      <c r="X12" s="34" t="s">
        <v>117</v>
      </c>
      <c r="Y12" s="40">
        <v>0.25</v>
      </c>
      <c r="Z12" s="35" t="str">
        <f>+$J$12</f>
        <v>Formular los proceso y procedimientos en el marco del MIPG</v>
      </c>
      <c r="AA12" s="39">
        <v>0</v>
      </c>
      <c r="AB12" s="42"/>
      <c r="AC12" s="42"/>
      <c r="AD12" s="40">
        <f t="shared" si="0"/>
        <v>0</v>
      </c>
      <c r="AE12" s="40" t="e">
        <f t="shared" si="1"/>
        <v>#DIV/0!</v>
      </c>
      <c r="AF12" s="40">
        <f t="shared" si="2"/>
        <v>0</v>
      </c>
      <c r="AG12" s="40" t="e">
        <f t="shared" si="3"/>
        <v>#DIV/0!</v>
      </c>
      <c r="AH12" s="40">
        <v>0.25</v>
      </c>
      <c r="AI12" s="35" t="str">
        <f>+$J$12</f>
        <v>Formular los proceso y procedimientos en el marco del MIPG</v>
      </c>
      <c r="AJ12" s="39">
        <v>0</v>
      </c>
      <c r="AK12" s="42"/>
      <c r="AL12" s="42"/>
      <c r="AM12" s="40">
        <f t="shared" si="4"/>
        <v>0</v>
      </c>
      <c r="AN12" s="40" t="e">
        <f t="shared" si="5"/>
        <v>#DIV/0!</v>
      </c>
      <c r="AO12" s="40">
        <f t="shared" si="6"/>
        <v>0</v>
      </c>
      <c r="AP12" s="43" t="e">
        <f t="shared" si="7"/>
        <v>#DIV/0!</v>
      </c>
      <c r="AQ12" s="40">
        <v>0.25</v>
      </c>
      <c r="AR12" s="35" t="str">
        <f>+$J$12</f>
        <v>Formular los proceso y procedimientos en el marco del MIPG</v>
      </c>
      <c r="AS12" s="39">
        <v>0</v>
      </c>
      <c r="AT12" s="42"/>
      <c r="AU12" s="42"/>
      <c r="AV12" s="40">
        <f t="shared" si="8"/>
        <v>0</v>
      </c>
      <c r="AW12" s="40" t="e">
        <f t="shared" si="9"/>
        <v>#DIV/0!</v>
      </c>
      <c r="AX12" s="40">
        <f t="shared" si="10"/>
        <v>0</v>
      </c>
      <c r="AY12" s="40" t="e">
        <f t="shared" si="11"/>
        <v>#DIV/0!</v>
      </c>
      <c r="AZ12" s="40">
        <v>0.25</v>
      </c>
      <c r="BA12" s="35" t="str">
        <f>+$J$12</f>
        <v>Formular los proceso y procedimientos en el marco del MIPG</v>
      </c>
      <c r="BB12" s="39">
        <v>0</v>
      </c>
      <c r="BC12" s="42"/>
      <c r="BD12" s="42"/>
      <c r="BE12" s="40">
        <f t="shared" si="12"/>
        <v>0</v>
      </c>
      <c r="BF12" s="40" t="e">
        <f t="shared" si="13"/>
        <v>#DIV/0!</v>
      </c>
      <c r="BG12" s="40">
        <f t="shared" si="14"/>
        <v>0</v>
      </c>
      <c r="BH12" s="40" t="e">
        <f t="shared" si="15"/>
        <v>#DIV/0!</v>
      </c>
      <c r="BI12" s="44">
        <f t="shared" si="16"/>
        <v>0</v>
      </c>
      <c r="BJ12" s="44" t="str">
        <f t="shared" si="17"/>
        <v>No Prog ni Ejec</v>
      </c>
      <c r="BK12" s="44">
        <f t="shared" si="18"/>
        <v>0</v>
      </c>
      <c r="BL12" s="44" t="str">
        <f t="shared" si="19"/>
        <v>No Prog ni Ejec</v>
      </c>
      <c r="BM12" s="44">
        <f t="shared" si="20"/>
        <v>0</v>
      </c>
      <c r="BN12" s="44" t="str">
        <f t="shared" si="21"/>
        <v>No Prog ni Ejec</v>
      </c>
      <c r="BO12" s="44">
        <f t="shared" si="22"/>
        <v>0</v>
      </c>
      <c r="BP12" s="44" t="str">
        <f t="shared" si="23"/>
        <v>No Prog ni Ejec</v>
      </c>
      <c r="BQ12" s="42"/>
    </row>
    <row r="13" spans="1:69" s="45" customFormat="1" ht="105" x14ac:dyDescent="0.25">
      <c r="A13" s="34">
        <v>11300</v>
      </c>
      <c r="B13" s="35" t="str">
        <f>+VLOOKUP(A13,'[1]TAB. REF. PA'!$A$4:$B$14,2,FALSE)</f>
        <v>Dirección de Gestión de Recursos Financieros de Salud</v>
      </c>
      <c r="C13" s="36" t="s">
        <v>157</v>
      </c>
      <c r="D13" s="35" t="s">
        <v>256</v>
      </c>
      <c r="E13" s="36" t="s">
        <v>158</v>
      </c>
      <c r="F13" s="35" t="s">
        <v>127</v>
      </c>
      <c r="G13" s="37" t="s">
        <v>123</v>
      </c>
      <c r="H13" s="46">
        <v>1</v>
      </c>
      <c r="I13" s="36" t="s">
        <v>294</v>
      </c>
      <c r="J13" s="41" t="s">
        <v>128</v>
      </c>
      <c r="K13" s="39">
        <v>0</v>
      </c>
      <c r="L13" s="40">
        <v>1</v>
      </c>
      <c r="M13" s="41" t="s">
        <v>51</v>
      </c>
      <c r="N13" s="41" t="s">
        <v>68</v>
      </c>
      <c r="O13" s="41" t="s">
        <v>21</v>
      </c>
      <c r="P13" s="41" t="s">
        <v>36</v>
      </c>
      <c r="Q13" s="41" t="s">
        <v>75</v>
      </c>
      <c r="R13" s="42"/>
      <c r="S13" s="41" t="s">
        <v>570</v>
      </c>
      <c r="T13" s="41" t="s">
        <v>98</v>
      </c>
      <c r="U13" s="40">
        <v>1</v>
      </c>
      <c r="V13" s="35" t="str">
        <f>+$J$13</f>
        <v>Remitir informes trimestrales de los indicadores formulados y las acciones de mejoras</v>
      </c>
      <c r="W13" s="39">
        <v>0</v>
      </c>
      <c r="X13" s="34" t="s">
        <v>117</v>
      </c>
      <c r="Y13" s="39">
        <v>0</v>
      </c>
      <c r="Z13" s="35" t="str">
        <f>+$J$13</f>
        <v>Remitir informes trimestrales de los indicadores formulados y las acciones de mejoras</v>
      </c>
      <c r="AA13" s="39">
        <v>0</v>
      </c>
      <c r="AB13" s="42"/>
      <c r="AC13" s="42"/>
      <c r="AD13" s="40" t="e">
        <f t="shared" si="0"/>
        <v>#DIV/0!</v>
      </c>
      <c r="AE13" s="40" t="e">
        <f t="shared" si="1"/>
        <v>#DIV/0!</v>
      </c>
      <c r="AF13" s="40">
        <f t="shared" si="2"/>
        <v>0</v>
      </c>
      <c r="AG13" s="40" t="e">
        <f t="shared" si="3"/>
        <v>#DIV/0!</v>
      </c>
      <c r="AH13" s="39">
        <v>0</v>
      </c>
      <c r="AI13" s="35" t="str">
        <f>+$J$13</f>
        <v>Remitir informes trimestrales de los indicadores formulados y las acciones de mejoras</v>
      </c>
      <c r="AJ13" s="39">
        <v>0</v>
      </c>
      <c r="AK13" s="42"/>
      <c r="AL13" s="42"/>
      <c r="AM13" s="40" t="e">
        <f t="shared" si="4"/>
        <v>#DIV/0!</v>
      </c>
      <c r="AN13" s="40" t="e">
        <f t="shared" si="5"/>
        <v>#DIV/0!</v>
      </c>
      <c r="AO13" s="40">
        <f t="shared" si="6"/>
        <v>0</v>
      </c>
      <c r="AP13" s="43" t="e">
        <f t="shared" si="7"/>
        <v>#DIV/0!</v>
      </c>
      <c r="AQ13" s="39">
        <v>0</v>
      </c>
      <c r="AR13" s="35" t="str">
        <f>+$J$13</f>
        <v>Remitir informes trimestrales de los indicadores formulados y las acciones de mejoras</v>
      </c>
      <c r="AS13" s="39">
        <v>0</v>
      </c>
      <c r="AT13" s="42"/>
      <c r="AU13" s="42"/>
      <c r="AV13" s="40" t="e">
        <f t="shared" si="8"/>
        <v>#DIV/0!</v>
      </c>
      <c r="AW13" s="40" t="e">
        <f t="shared" si="9"/>
        <v>#DIV/0!</v>
      </c>
      <c r="AX13" s="40">
        <f t="shared" si="10"/>
        <v>0</v>
      </c>
      <c r="AY13" s="40" t="e">
        <f t="shared" si="11"/>
        <v>#DIV/0!</v>
      </c>
      <c r="AZ13" s="47">
        <v>1</v>
      </c>
      <c r="BA13" s="35" t="str">
        <f>+$J$13</f>
        <v>Remitir informes trimestrales de los indicadores formulados y las acciones de mejoras</v>
      </c>
      <c r="BB13" s="39">
        <v>0</v>
      </c>
      <c r="BC13" s="42"/>
      <c r="BD13" s="42"/>
      <c r="BE13" s="40">
        <f t="shared" si="12"/>
        <v>0</v>
      </c>
      <c r="BF13" s="40" t="e">
        <f t="shared" si="13"/>
        <v>#DIV/0!</v>
      </c>
      <c r="BG13" s="40">
        <f t="shared" si="14"/>
        <v>0</v>
      </c>
      <c r="BH13" s="40" t="e">
        <f t="shared" si="15"/>
        <v>#DIV/0!</v>
      </c>
      <c r="BI13" s="44" t="str">
        <f t="shared" si="16"/>
        <v>No Prog ni Ejec</v>
      </c>
      <c r="BJ13" s="44" t="str">
        <f t="shared" si="17"/>
        <v>No Prog ni Ejec</v>
      </c>
      <c r="BK13" s="44" t="str">
        <f t="shared" si="18"/>
        <v>No Prog ni Ejec</v>
      </c>
      <c r="BL13" s="44" t="str">
        <f t="shared" si="19"/>
        <v>No Prog ni Ejec</v>
      </c>
      <c r="BM13" s="44" t="str">
        <f t="shared" si="20"/>
        <v>No Prog ni Ejec</v>
      </c>
      <c r="BN13" s="44" t="str">
        <f t="shared" si="21"/>
        <v>No Prog ni Ejec</v>
      </c>
      <c r="BO13" s="44">
        <f t="shared" si="22"/>
        <v>0</v>
      </c>
      <c r="BP13" s="44" t="str">
        <f t="shared" si="23"/>
        <v>No Prog ni Ejec</v>
      </c>
      <c r="BQ13" s="42"/>
    </row>
    <row r="14" spans="1:69" s="45" customFormat="1" ht="105" x14ac:dyDescent="0.25">
      <c r="A14" s="34">
        <v>11300</v>
      </c>
      <c r="B14" s="35" t="str">
        <f>+VLOOKUP(A14,'[1]TAB. REF. PA'!$A$4:$B$14,2,FALSE)</f>
        <v>Dirección de Gestión de Recursos Financieros de Salud</v>
      </c>
      <c r="C14" s="36" t="s">
        <v>160</v>
      </c>
      <c r="D14" s="35" t="s">
        <v>145</v>
      </c>
      <c r="E14" s="36" t="s">
        <v>161</v>
      </c>
      <c r="F14" s="35" t="s">
        <v>162</v>
      </c>
      <c r="G14" s="37" t="s">
        <v>123</v>
      </c>
      <c r="H14" s="46">
        <v>1</v>
      </c>
      <c r="I14" s="36" t="s">
        <v>295</v>
      </c>
      <c r="J14" s="38" t="s">
        <v>165</v>
      </c>
      <c r="K14" s="39">
        <v>74955308000</v>
      </c>
      <c r="L14" s="142">
        <v>1.7542864196212072E-3</v>
      </c>
      <c r="M14" s="41" t="s">
        <v>46</v>
      </c>
      <c r="N14" s="41" t="s">
        <v>68</v>
      </c>
      <c r="O14" s="41" t="s">
        <v>21</v>
      </c>
      <c r="P14" s="41" t="s">
        <v>36</v>
      </c>
      <c r="Q14" s="41" t="s">
        <v>213</v>
      </c>
      <c r="R14" s="42"/>
      <c r="S14" s="41" t="s">
        <v>182</v>
      </c>
      <c r="T14" s="41" t="s">
        <v>99</v>
      </c>
      <c r="U14" s="40">
        <v>1</v>
      </c>
      <c r="V14" s="35" t="str">
        <f>+$J$14</f>
        <v>Transferencias Entidades de Administración Publica Central</v>
      </c>
      <c r="W14" s="39">
        <v>74955308000</v>
      </c>
      <c r="X14" s="34" t="s">
        <v>116</v>
      </c>
      <c r="Y14" s="40">
        <v>0.25</v>
      </c>
      <c r="Z14" s="35" t="str">
        <f>+$J$14</f>
        <v>Transferencias Entidades de Administración Publica Central</v>
      </c>
      <c r="AA14" s="49">
        <v>18738827000</v>
      </c>
      <c r="AB14" s="40"/>
      <c r="AC14" s="42"/>
      <c r="AD14" s="40">
        <f t="shared" si="0"/>
        <v>0</v>
      </c>
      <c r="AE14" s="40">
        <f t="shared" si="1"/>
        <v>0</v>
      </c>
      <c r="AF14" s="40">
        <f t="shared" si="2"/>
        <v>0</v>
      </c>
      <c r="AG14" s="40">
        <f t="shared" si="3"/>
        <v>0</v>
      </c>
      <c r="AH14" s="40">
        <v>0.25</v>
      </c>
      <c r="AI14" s="35" t="str">
        <f>+$J$14</f>
        <v>Transferencias Entidades de Administración Publica Central</v>
      </c>
      <c r="AJ14" s="49">
        <v>18738827000</v>
      </c>
      <c r="AK14" s="40"/>
      <c r="AL14" s="42"/>
      <c r="AM14" s="40">
        <f t="shared" si="4"/>
        <v>0</v>
      </c>
      <c r="AN14" s="40">
        <f t="shared" si="5"/>
        <v>0</v>
      </c>
      <c r="AO14" s="40">
        <f t="shared" si="6"/>
        <v>0</v>
      </c>
      <c r="AP14" s="43">
        <f t="shared" si="7"/>
        <v>0</v>
      </c>
      <c r="AQ14" s="40">
        <v>0.25</v>
      </c>
      <c r="AR14" s="35" t="str">
        <f>+$J$14</f>
        <v>Transferencias Entidades de Administración Publica Central</v>
      </c>
      <c r="AS14" s="49">
        <v>18738827000</v>
      </c>
      <c r="AT14" s="42"/>
      <c r="AU14" s="42"/>
      <c r="AV14" s="40">
        <f t="shared" si="8"/>
        <v>0</v>
      </c>
      <c r="AW14" s="40">
        <f t="shared" si="9"/>
        <v>0</v>
      </c>
      <c r="AX14" s="40">
        <f t="shared" si="10"/>
        <v>0</v>
      </c>
      <c r="AY14" s="40">
        <f t="shared" si="11"/>
        <v>0</v>
      </c>
      <c r="AZ14" s="40">
        <v>0.25</v>
      </c>
      <c r="BA14" s="35" t="str">
        <f>+$J$14</f>
        <v>Transferencias Entidades de Administración Publica Central</v>
      </c>
      <c r="BB14" s="49">
        <v>18738827000</v>
      </c>
      <c r="BC14" s="42"/>
      <c r="BD14" s="42"/>
      <c r="BE14" s="40">
        <f t="shared" si="12"/>
        <v>0</v>
      </c>
      <c r="BF14" s="40">
        <f t="shared" si="13"/>
        <v>0</v>
      </c>
      <c r="BG14" s="40">
        <f t="shared" si="14"/>
        <v>0</v>
      </c>
      <c r="BH14" s="40">
        <f t="shared" si="15"/>
        <v>0</v>
      </c>
      <c r="BI14" s="44">
        <f t="shared" si="16"/>
        <v>0</v>
      </c>
      <c r="BJ14" s="44">
        <f t="shared" si="17"/>
        <v>0</v>
      </c>
      <c r="BK14" s="44">
        <f t="shared" si="18"/>
        <v>0</v>
      </c>
      <c r="BL14" s="44">
        <f t="shared" si="19"/>
        <v>0</v>
      </c>
      <c r="BM14" s="44">
        <f t="shared" si="20"/>
        <v>0</v>
      </c>
      <c r="BN14" s="44">
        <f t="shared" si="21"/>
        <v>0</v>
      </c>
      <c r="BO14" s="44">
        <f t="shared" si="22"/>
        <v>0</v>
      </c>
      <c r="BP14" s="44">
        <f t="shared" si="23"/>
        <v>0</v>
      </c>
      <c r="BQ14" s="42"/>
    </row>
    <row r="15" spans="1:69" s="45" customFormat="1" ht="105" x14ac:dyDescent="0.25">
      <c r="A15" s="34">
        <v>11300</v>
      </c>
      <c r="B15" s="35" t="str">
        <f>+VLOOKUP(A15,'[1]TAB. REF. PA'!$A$4:$B$14,2,FALSE)</f>
        <v>Dirección de Gestión de Recursos Financieros de Salud</v>
      </c>
      <c r="C15" s="36" t="s">
        <v>160</v>
      </c>
      <c r="D15" s="35" t="s">
        <v>145</v>
      </c>
      <c r="E15" s="36" t="s">
        <v>161</v>
      </c>
      <c r="F15" s="35" t="s">
        <v>162</v>
      </c>
      <c r="G15" s="37" t="s">
        <v>123</v>
      </c>
      <c r="H15" s="46">
        <v>1</v>
      </c>
      <c r="I15" s="36" t="s">
        <v>296</v>
      </c>
      <c r="J15" s="38" t="s">
        <v>166</v>
      </c>
      <c r="K15" s="39">
        <v>89295030000</v>
      </c>
      <c r="L15" s="142">
        <v>2.0898994700771331E-3</v>
      </c>
      <c r="M15" s="41" t="s">
        <v>46</v>
      </c>
      <c r="N15" s="41" t="s">
        <v>68</v>
      </c>
      <c r="O15" s="41" t="s">
        <v>21</v>
      </c>
      <c r="P15" s="41" t="s">
        <v>36</v>
      </c>
      <c r="Q15" s="41" t="s">
        <v>213</v>
      </c>
      <c r="R15" s="42"/>
      <c r="S15" s="41" t="s">
        <v>182</v>
      </c>
      <c r="T15" s="41" t="s">
        <v>99</v>
      </c>
      <c r="U15" s="40">
        <v>1</v>
      </c>
      <c r="V15" s="35" t="str">
        <f>+$J$15</f>
        <v>Empresas Publicas nacionales No Financieras - ADRES</v>
      </c>
      <c r="W15" s="39">
        <v>89295030000</v>
      </c>
      <c r="X15" s="34" t="s">
        <v>116</v>
      </c>
      <c r="Y15" s="40">
        <v>0.25</v>
      </c>
      <c r="Z15" s="35" t="str">
        <f>+$J$15</f>
        <v>Empresas Publicas nacionales No Financieras - ADRES</v>
      </c>
      <c r="AA15" s="49">
        <v>22323757500</v>
      </c>
      <c r="AB15" s="42"/>
      <c r="AC15" s="42"/>
      <c r="AD15" s="40">
        <f t="shared" si="0"/>
        <v>0</v>
      </c>
      <c r="AE15" s="40">
        <f t="shared" si="1"/>
        <v>0</v>
      </c>
      <c r="AF15" s="40">
        <f t="shared" si="2"/>
        <v>0</v>
      </c>
      <c r="AG15" s="40">
        <f t="shared" si="3"/>
        <v>0</v>
      </c>
      <c r="AH15" s="40">
        <v>0.25</v>
      </c>
      <c r="AI15" s="35" t="str">
        <f>+$J$15</f>
        <v>Empresas Publicas nacionales No Financieras - ADRES</v>
      </c>
      <c r="AJ15" s="49">
        <v>22323757500</v>
      </c>
      <c r="AK15" s="42"/>
      <c r="AL15" s="42"/>
      <c r="AM15" s="40">
        <f t="shared" si="4"/>
        <v>0</v>
      </c>
      <c r="AN15" s="40">
        <f t="shared" si="5"/>
        <v>0</v>
      </c>
      <c r="AO15" s="40">
        <f t="shared" si="6"/>
        <v>0</v>
      </c>
      <c r="AP15" s="43">
        <f t="shared" si="7"/>
        <v>0</v>
      </c>
      <c r="AQ15" s="40">
        <v>0.25</v>
      </c>
      <c r="AR15" s="35" t="str">
        <f>+$J$15</f>
        <v>Empresas Publicas nacionales No Financieras - ADRES</v>
      </c>
      <c r="AS15" s="49">
        <v>22323757500</v>
      </c>
      <c r="AT15" s="42"/>
      <c r="AU15" s="42"/>
      <c r="AV15" s="40">
        <f t="shared" si="8"/>
        <v>0</v>
      </c>
      <c r="AW15" s="40">
        <f t="shared" si="9"/>
        <v>0</v>
      </c>
      <c r="AX15" s="40">
        <f t="shared" si="10"/>
        <v>0</v>
      </c>
      <c r="AY15" s="40">
        <f t="shared" si="11"/>
        <v>0</v>
      </c>
      <c r="AZ15" s="40">
        <v>0.25</v>
      </c>
      <c r="BA15" s="35" t="str">
        <f>+$J$15</f>
        <v>Empresas Publicas nacionales No Financieras - ADRES</v>
      </c>
      <c r="BB15" s="49">
        <v>22323757500</v>
      </c>
      <c r="BC15" s="42"/>
      <c r="BD15" s="42"/>
      <c r="BE15" s="40">
        <f t="shared" si="12"/>
        <v>0</v>
      </c>
      <c r="BF15" s="40">
        <f t="shared" si="13"/>
        <v>0</v>
      </c>
      <c r="BG15" s="40">
        <f t="shared" si="14"/>
        <v>0</v>
      </c>
      <c r="BH15" s="40">
        <f t="shared" si="15"/>
        <v>0</v>
      </c>
      <c r="BI15" s="44">
        <f t="shared" si="16"/>
        <v>0</v>
      </c>
      <c r="BJ15" s="44">
        <f t="shared" si="17"/>
        <v>0</v>
      </c>
      <c r="BK15" s="44">
        <f t="shared" si="18"/>
        <v>0</v>
      </c>
      <c r="BL15" s="44">
        <f t="shared" si="19"/>
        <v>0</v>
      </c>
      <c r="BM15" s="44">
        <f t="shared" si="20"/>
        <v>0</v>
      </c>
      <c r="BN15" s="44">
        <f t="shared" si="21"/>
        <v>0</v>
      </c>
      <c r="BO15" s="44">
        <f t="shared" si="22"/>
        <v>0</v>
      </c>
      <c r="BP15" s="44">
        <f t="shared" si="23"/>
        <v>0</v>
      </c>
      <c r="BQ15" s="42"/>
    </row>
    <row r="16" spans="1:69" s="45" customFormat="1" ht="105" x14ac:dyDescent="0.25">
      <c r="A16" s="34">
        <v>11300</v>
      </c>
      <c r="B16" s="35" t="str">
        <f>+VLOOKUP(A16,'[1]TAB. REF. PA'!$A$4:$B$14,2,FALSE)</f>
        <v>Dirección de Gestión de Recursos Financieros de Salud</v>
      </c>
      <c r="C16" s="36" t="s">
        <v>160</v>
      </c>
      <c r="D16" s="35" t="s">
        <v>145</v>
      </c>
      <c r="E16" s="36" t="s">
        <v>161</v>
      </c>
      <c r="F16" s="35" t="s">
        <v>162</v>
      </c>
      <c r="G16" s="37" t="s">
        <v>123</v>
      </c>
      <c r="H16" s="46">
        <v>1</v>
      </c>
      <c r="I16" s="36" t="s">
        <v>297</v>
      </c>
      <c r="J16" s="38" t="s">
        <v>167</v>
      </c>
      <c r="K16" s="39">
        <v>3000000000</v>
      </c>
      <c r="L16" s="142">
        <v>7.0213296420096381E-5</v>
      </c>
      <c r="M16" s="41" t="s">
        <v>46</v>
      </c>
      <c r="N16" s="41" t="s">
        <v>68</v>
      </c>
      <c r="O16" s="41" t="s">
        <v>21</v>
      </c>
      <c r="P16" s="41" t="s">
        <v>36</v>
      </c>
      <c r="Q16" s="41" t="s">
        <v>213</v>
      </c>
      <c r="R16" s="42"/>
      <c r="S16" s="41" t="s">
        <v>182</v>
      </c>
      <c r="T16" s="41" t="s">
        <v>99</v>
      </c>
      <c r="U16" s="40">
        <v>1</v>
      </c>
      <c r="V16" s="35" t="str">
        <f>+$J$16</f>
        <v>Sentencias y Conciliaciones URA</v>
      </c>
      <c r="W16" s="39">
        <v>3000000000</v>
      </c>
      <c r="X16" s="34" t="s">
        <v>116</v>
      </c>
      <c r="Y16" s="40">
        <v>0.25</v>
      </c>
      <c r="Z16" s="35" t="str">
        <f>+$J$16</f>
        <v>Sentencias y Conciliaciones URA</v>
      </c>
      <c r="AA16" s="49">
        <v>750000000</v>
      </c>
      <c r="AB16" s="42"/>
      <c r="AC16" s="42"/>
      <c r="AD16" s="40">
        <f t="shared" si="0"/>
        <v>0</v>
      </c>
      <c r="AE16" s="40">
        <f t="shared" si="1"/>
        <v>0</v>
      </c>
      <c r="AF16" s="40">
        <f t="shared" si="2"/>
        <v>0</v>
      </c>
      <c r="AG16" s="40">
        <f t="shared" si="3"/>
        <v>0</v>
      </c>
      <c r="AH16" s="40">
        <v>0.25</v>
      </c>
      <c r="AI16" s="35" t="str">
        <f>+$J$16</f>
        <v>Sentencias y Conciliaciones URA</v>
      </c>
      <c r="AJ16" s="49">
        <v>750000000</v>
      </c>
      <c r="AK16" s="42"/>
      <c r="AL16" s="42"/>
      <c r="AM16" s="40">
        <f t="shared" si="4"/>
        <v>0</v>
      </c>
      <c r="AN16" s="40">
        <f t="shared" si="5"/>
        <v>0</v>
      </c>
      <c r="AO16" s="40">
        <f t="shared" si="6"/>
        <v>0</v>
      </c>
      <c r="AP16" s="43">
        <f t="shared" si="7"/>
        <v>0</v>
      </c>
      <c r="AQ16" s="40">
        <v>0.25</v>
      </c>
      <c r="AR16" s="35" t="str">
        <f>+$J$16</f>
        <v>Sentencias y Conciliaciones URA</v>
      </c>
      <c r="AS16" s="49">
        <v>750000000</v>
      </c>
      <c r="AT16" s="42"/>
      <c r="AU16" s="42"/>
      <c r="AV16" s="40">
        <f t="shared" si="8"/>
        <v>0</v>
      </c>
      <c r="AW16" s="40">
        <f t="shared" si="9"/>
        <v>0</v>
      </c>
      <c r="AX16" s="40">
        <f t="shared" si="10"/>
        <v>0</v>
      </c>
      <c r="AY16" s="40">
        <f t="shared" si="11"/>
        <v>0</v>
      </c>
      <c r="AZ16" s="40">
        <v>0.25</v>
      </c>
      <c r="BA16" s="35" t="str">
        <f>+$J$16</f>
        <v>Sentencias y Conciliaciones URA</v>
      </c>
      <c r="BB16" s="49">
        <v>750000000</v>
      </c>
      <c r="BC16" s="42"/>
      <c r="BD16" s="42"/>
      <c r="BE16" s="40">
        <f t="shared" si="12"/>
        <v>0</v>
      </c>
      <c r="BF16" s="40">
        <f t="shared" si="13"/>
        <v>0</v>
      </c>
      <c r="BG16" s="40">
        <f t="shared" si="14"/>
        <v>0</v>
      </c>
      <c r="BH16" s="40">
        <f t="shared" si="15"/>
        <v>0</v>
      </c>
      <c r="BI16" s="44">
        <f t="shared" si="16"/>
        <v>0</v>
      </c>
      <c r="BJ16" s="44">
        <f t="shared" si="17"/>
        <v>0</v>
      </c>
      <c r="BK16" s="44">
        <f t="shared" si="18"/>
        <v>0</v>
      </c>
      <c r="BL16" s="44">
        <f t="shared" si="19"/>
        <v>0</v>
      </c>
      <c r="BM16" s="44">
        <f t="shared" si="20"/>
        <v>0</v>
      </c>
      <c r="BN16" s="44">
        <f t="shared" si="21"/>
        <v>0</v>
      </c>
      <c r="BO16" s="44">
        <f t="shared" si="22"/>
        <v>0</v>
      </c>
      <c r="BP16" s="44">
        <f t="shared" si="23"/>
        <v>0</v>
      </c>
      <c r="BQ16" s="42"/>
    </row>
    <row r="17" spans="1:69" s="45" customFormat="1" ht="105" x14ac:dyDescent="0.25">
      <c r="A17" s="34">
        <v>11300</v>
      </c>
      <c r="B17" s="35" t="str">
        <f>+VLOOKUP(A17,'[1]TAB. REF. PA'!$A$4:$B$14,2,FALSE)</f>
        <v>Dirección de Gestión de Recursos Financieros de Salud</v>
      </c>
      <c r="C17" s="36" t="s">
        <v>160</v>
      </c>
      <c r="D17" s="35" t="s">
        <v>145</v>
      </c>
      <c r="E17" s="36" t="s">
        <v>161</v>
      </c>
      <c r="F17" s="35" t="s">
        <v>162</v>
      </c>
      <c r="G17" s="37" t="s">
        <v>123</v>
      </c>
      <c r="H17" s="46">
        <v>1</v>
      </c>
      <c r="I17" s="36" t="s">
        <v>298</v>
      </c>
      <c r="J17" s="38" t="s">
        <v>163</v>
      </c>
      <c r="K17" s="39">
        <v>12016226455000</v>
      </c>
      <c r="L17" s="142">
        <v>0.28123295664530629</v>
      </c>
      <c r="M17" s="41" t="s">
        <v>46</v>
      </c>
      <c r="N17" s="41" t="s">
        <v>68</v>
      </c>
      <c r="O17" s="41" t="s">
        <v>21</v>
      </c>
      <c r="P17" s="41" t="s">
        <v>36</v>
      </c>
      <c r="Q17" s="41" t="s">
        <v>213</v>
      </c>
      <c r="R17" s="42"/>
      <c r="S17" s="41" t="s">
        <v>182</v>
      </c>
      <c r="T17" s="41" t="s">
        <v>99</v>
      </c>
      <c r="U17" s="40">
        <v>1</v>
      </c>
      <c r="V17" s="35" t="str">
        <f>+$J$17</f>
        <v>Financiación UPC Régimen Contributivo SSF</v>
      </c>
      <c r="W17" s="39">
        <v>12016226455000</v>
      </c>
      <c r="X17" s="34" t="s">
        <v>116</v>
      </c>
      <c r="Y17" s="40">
        <v>0.25</v>
      </c>
      <c r="Z17" s="35" t="str">
        <f>+$J$17</f>
        <v>Financiación UPC Régimen Contributivo SSF</v>
      </c>
      <c r="AA17" s="49">
        <v>3004056613750</v>
      </c>
      <c r="AB17" s="42"/>
      <c r="AC17" s="42"/>
      <c r="AD17" s="40">
        <f t="shared" si="0"/>
        <v>0</v>
      </c>
      <c r="AE17" s="40">
        <f t="shared" si="1"/>
        <v>0</v>
      </c>
      <c r="AF17" s="40">
        <f t="shared" si="2"/>
        <v>0</v>
      </c>
      <c r="AG17" s="40">
        <f t="shared" si="3"/>
        <v>0</v>
      </c>
      <c r="AH17" s="40">
        <v>0.25</v>
      </c>
      <c r="AI17" s="35" t="str">
        <f>+$J$17</f>
        <v>Financiación UPC Régimen Contributivo SSF</v>
      </c>
      <c r="AJ17" s="49">
        <v>3004056613750</v>
      </c>
      <c r="AK17" s="42"/>
      <c r="AL17" s="42"/>
      <c r="AM17" s="40">
        <f t="shared" si="4"/>
        <v>0</v>
      </c>
      <c r="AN17" s="40">
        <f t="shared" si="5"/>
        <v>0</v>
      </c>
      <c r="AO17" s="40">
        <f t="shared" si="6"/>
        <v>0</v>
      </c>
      <c r="AP17" s="43">
        <f t="shared" si="7"/>
        <v>0</v>
      </c>
      <c r="AQ17" s="40">
        <v>0.25</v>
      </c>
      <c r="AR17" s="35" t="str">
        <f>+$J$17</f>
        <v>Financiación UPC Régimen Contributivo SSF</v>
      </c>
      <c r="AS17" s="49">
        <v>3004056613750</v>
      </c>
      <c r="AT17" s="42"/>
      <c r="AU17" s="42"/>
      <c r="AV17" s="40">
        <f t="shared" si="8"/>
        <v>0</v>
      </c>
      <c r="AW17" s="40">
        <f t="shared" si="9"/>
        <v>0</v>
      </c>
      <c r="AX17" s="40">
        <f t="shared" si="10"/>
        <v>0</v>
      </c>
      <c r="AY17" s="40">
        <f t="shared" si="11"/>
        <v>0</v>
      </c>
      <c r="AZ17" s="40">
        <v>0.25</v>
      </c>
      <c r="BA17" s="35" t="str">
        <f>+$J$17</f>
        <v>Financiación UPC Régimen Contributivo SSF</v>
      </c>
      <c r="BB17" s="49">
        <v>3004056613750</v>
      </c>
      <c r="BC17" s="42"/>
      <c r="BD17" s="42"/>
      <c r="BE17" s="40">
        <f t="shared" si="12"/>
        <v>0</v>
      </c>
      <c r="BF17" s="40">
        <f t="shared" si="13"/>
        <v>0</v>
      </c>
      <c r="BG17" s="40">
        <f t="shared" si="14"/>
        <v>0</v>
      </c>
      <c r="BH17" s="40">
        <f t="shared" si="15"/>
        <v>0</v>
      </c>
      <c r="BI17" s="44">
        <f t="shared" si="16"/>
        <v>0</v>
      </c>
      <c r="BJ17" s="44">
        <f t="shared" si="17"/>
        <v>0</v>
      </c>
      <c r="BK17" s="44">
        <f t="shared" si="18"/>
        <v>0</v>
      </c>
      <c r="BL17" s="44">
        <f t="shared" si="19"/>
        <v>0</v>
      </c>
      <c r="BM17" s="44">
        <f t="shared" si="20"/>
        <v>0</v>
      </c>
      <c r="BN17" s="44">
        <f t="shared" si="21"/>
        <v>0</v>
      </c>
      <c r="BO17" s="44">
        <f t="shared" si="22"/>
        <v>0</v>
      </c>
      <c r="BP17" s="44">
        <f t="shared" si="23"/>
        <v>0</v>
      </c>
      <c r="BQ17" s="42"/>
    </row>
    <row r="18" spans="1:69" s="45" customFormat="1" ht="105" x14ac:dyDescent="0.25">
      <c r="A18" s="34">
        <v>11300</v>
      </c>
      <c r="B18" s="35" t="str">
        <f>+VLOOKUP(A18,'[1]TAB. REF. PA'!$A$4:$B$14,2,FALSE)</f>
        <v>Dirección de Gestión de Recursos Financieros de Salud</v>
      </c>
      <c r="C18" s="36" t="s">
        <v>160</v>
      </c>
      <c r="D18" s="35" t="s">
        <v>145</v>
      </c>
      <c r="E18" s="36" t="s">
        <v>161</v>
      </c>
      <c r="F18" s="35" t="s">
        <v>162</v>
      </c>
      <c r="G18" s="37" t="s">
        <v>123</v>
      </c>
      <c r="H18" s="46">
        <v>1</v>
      </c>
      <c r="I18" s="36" t="s">
        <v>299</v>
      </c>
      <c r="J18" s="38" t="s">
        <v>164</v>
      </c>
      <c r="K18" s="39">
        <v>9042819545000</v>
      </c>
      <c r="L18" s="142">
        <v>0.2116420563955087</v>
      </c>
      <c r="M18" s="41" t="s">
        <v>46</v>
      </c>
      <c r="N18" s="41" t="s">
        <v>68</v>
      </c>
      <c r="O18" s="41" t="s">
        <v>21</v>
      </c>
      <c r="P18" s="41" t="s">
        <v>36</v>
      </c>
      <c r="Q18" s="41" t="s">
        <v>213</v>
      </c>
      <c r="R18" s="42"/>
      <c r="S18" s="41" t="s">
        <v>182</v>
      </c>
      <c r="T18" s="41" t="s">
        <v>99</v>
      </c>
      <c r="U18" s="40">
        <v>1</v>
      </c>
      <c r="V18" s="35" t="str">
        <f>+$J$18</f>
        <v>Financiación UPC Régimen Contributivo CSF</v>
      </c>
      <c r="W18" s="39">
        <v>9042819545000</v>
      </c>
      <c r="X18" s="34" t="s">
        <v>116</v>
      </c>
      <c r="Y18" s="40">
        <v>0.25</v>
      </c>
      <c r="Z18" s="35" t="str">
        <f>+$J$18</f>
        <v>Financiación UPC Régimen Contributivo CSF</v>
      </c>
      <c r="AA18" s="49">
        <v>2260704886250</v>
      </c>
      <c r="AB18" s="42"/>
      <c r="AC18" s="42"/>
      <c r="AD18" s="40">
        <f t="shared" si="0"/>
        <v>0</v>
      </c>
      <c r="AE18" s="40">
        <f t="shared" si="1"/>
        <v>0</v>
      </c>
      <c r="AF18" s="40">
        <f t="shared" si="2"/>
        <v>0</v>
      </c>
      <c r="AG18" s="40">
        <f t="shared" si="3"/>
        <v>0</v>
      </c>
      <c r="AH18" s="40">
        <v>0.25</v>
      </c>
      <c r="AI18" s="35" t="str">
        <f>+$J$18</f>
        <v>Financiación UPC Régimen Contributivo CSF</v>
      </c>
      <c r="AJ18" s="49">
        <v>2260704886250</v>
      </c>
      <c r="AK18" s="42"/>
      <c r="AL18" s="42"/>
      <c r="AM18" s="40">
        <f t="shared" si="4"/>
        <v>0</v>
      </c>
      <c r="AN18" s="40">
        <f t="shared" si="5"/>
        <v>0</v>
      </c>
      <c r="AO18" s="40">
        <f t="shared" si="6"/>
        <v>0</v>
      </c>
      <c r="AP18" s="43">
        <f t="shared" si="7"/>
        <v>0</v>
      </c>
      <c r="AQ18" s="40">
        <v>0.25</v>
      </c>
      <c r="AR18" s="35" t="str">
        <f>+$J$18</f>
        <v>Financiación UPC Régimen Contributivo CSF</v>
      </c>
      <c r="AS18" s="49">
        <v>2260704886250</v>
      </c>
      <c r="AT18" s="42"/>
      <c r="AU18" s="42"/>
      <c r="AV18" s="40">
        <f t="shared" si="8"/>
        <v>0</v>
      </c>
      <c r="AW18" s="40">
        <f t="shared" si="9"/>
        <v>0</v>
      </c>
      <c r="AX18" s="40">
        <f t="shared" si="10"/>
        <v>0</v>
      </c>
      <c r="AY18" s="40">
        <f t="shared" si="11"/>
        <v>0</v>
      </c>
      <c r="AZ18" s="40">
        <v>0.25</v>
      </c>
      <c r="BA18" s="35" t="str">
        <f>+$J$18</f>
        <v>Financiación UPC Régimen Contributivo CSF</v>
      </c>
      <c r="BB18" s="49">
        <v>2260704886250</v>
      </c>
      <c r="BC18" s="42"/>
      <c r="BD18" s="42"/>
      <c r="BE18" s="40">
        <f t="shared" si="12"/>
        <v>0</v>
      </c>
      <c r="BF18" s="40">
        <f t="shared" si="13"/>
        <v>0</v>
      </c>
      <c r="BG18" s="40">
        <f t="shared" si="14"/>
        <v>0</v>
      </c>
      <c r="BH18" s="40">
        <f t="shared" si="15"/>
        <v>0</v>
      </c>
      <c r="BI18" s="44">
        <f t="shared" si="16"/>
        <v>0</v>
      </c>
      <c r="BJ18" s="44">
        <f t="shared" si="17"/>
        <v>0</v>
      </c>
      <c r="BK18" s="44">
        <f t="shared" si="18"/>
        <v>0</v>
      </c>
      <c r="BL18" s="44">
        <f t="shared" si="19"/>
        <v>0</v>
      </c>
      <c r="BM18" s="44">
        <f t="shared" si="20"/>
        <v>0</v>
      </c>
      <c r="BN18" s="44">
        <f t="shared" si="21"/>
        <v>0</v>
      </c>
      <c r="BO18" s="44">
        <f t="shared" si="22"/>
        <v>0</v>
      </c>
      <c r="BP18" s="44">
        <f t="shared" si="23"/>
        <v>0</v>
      </c>
      <c r="BQ18" s="42"/>
    </row>
    <row r="19" spans="1:69" s="45" customFormat="1" ht="105" x14ac:dyDescent="0.25">
      <c r="A19" s="34">
        <v>11300</v>
      </c>
      <c r="B19" s="35" t="str">
        <f>+VLOOKUP(A19,'[1]TAB. REF. PA'!$A$4:$B$14,2,FALSE)</f>
        <v>Dirección de Gestión de Recursos Financieros de Salud</v>
      </c>
      <c r="C19" s="36" t="s">
        <v>160</v>
      </c>
      <c r="D19" s="35" t="s">
        <v>145</v>
      </c>
      <c r="E19" s="36" t="s">
        <v>161</v>
      </c>
      <c r="F19" s="35" t="s">
        <v>162</v>
      </c>
      <c r="G19" s="37" t="s">
        <v>123</v>
      </c>
      <c r="H19" s="46">
        <v>1</v>
      </c>
      <c r="I19" s="36" t="s">
        <v>300</v>
      </c>
      <c r="J19" s="38" t="s">
        <v>173</v>
      </c>
      <c r="K19" s="39">
        <v>80000000000</v>
      </c>
      <c r="L19" s="142">
        <v>1.8723545712025702E-3</v>
      </c>
      <c r="M19" s="41" t="s">
        <v>46</v>
      </c>
      <c r="N19" s="41" t="s">
        <v>68</v>
      </c>
      <c r="O19" s="41" t="s">
        <v>21</v>
      </c>
      <c r="P19" s="41" t="s">
        <v>36</v>
      </c>
      <c r="Q19" s="41" t="s">
        <v>213</v>
      </c>
      <c r="R19" s="42"/>
      <c r="S19" s="41" t="s">
        <v>182</v>
      </c>
      <c r="T19" s="41" t="s">
        <v>99</v>
      </c>
      <c r="U19" s="40">
        <v>1</v>
      </c>
      <c r="V19" s="35" t="str">
        <f>+$J$19</f>
        <v>Devolución de Aportes y Cotizaciones no conciliadas de vigencias anteriores</v>
      </c>
      <c r="W19" s="39">
        <v>80000000000</v>
      </c>
      <c r="X19" s="34" t="s">
        <v>116</v>
      </c>
      <c r="Y19" s="40">
        <v>0.25</v>
      </c>
      <c r="Z19" s="35" t="str">
        <f>+$J$19</f>
        <v>Devolución de Aportes y Cotizaciones no conciliadas de vigencias anteriores</v>
      </c>
      <c r="AA19" s="49">
        <v>20000000000</v>
      </c>
      <c r="AB19" s="42"/>
      <c r="AC19" s="42"/>
      <c r="AD19" s="40">
        <f t="shared" si="0"/>
        <v>0</v>
      </c>
      <c r="AE19" s="40">
        <f t="shared" si="1"/>
        <v>0</v>
      </c>
      <c r="AF19" s="40">
        <f t="shared" si="2"/>
        <v>0</v>
      </c>
      <c r="AG19" s="40">
        <f t="shared" si="3"/>
        <v>0</v>
      </c>
      <c r="AH19" s="40">
        <v>0.25</v>
      </c>
      <c r="AI19" s="35" t="str">
        <f>+$J$19</f>
        <v>Devolución de Aportes y Cotizaciones no conciliadas de vigencias anteriores</v>
      </c>
      <c r="AJ19" s="49">
        <v>20000000000</v>
      </c>
      <c r="AK19" s="42"/>
      <c r="AL19" s="42"/>
      <c r="AM19" s="40">
        <f t="shared" si="4"/>
        <v>0</v>
      </c>
      <c r="AN19" s="40">
        <f t="shared" si="5"/>
        <v>0</v>
      </c>
      <c r="AO19" s="40">
        <f t="shared" si="6"/>
        <v>0</v>
      </c>
      <c r="AP19" s="43">
        <f t="shared" si="7"/>
        <v>0</v>
      </c>
      <c r="AQ19" s="40">
        <v>0.25</v>
      </c>
      <c r="AR19" s="35" t="str">
        <f>+$J$19</f>
        <v>Devolución de Aportes y Cotizaciones no conciliadas de vigencias anteriores</v>
      </c>
      <c r="AS19" s="49">
        <v>20000000000</v>
      </c>
      <c r="AT19" s="42"/>
      <c r="AU19" s="42"/>
      <c r="AV19" s="40">
        <f t="shared" si="8"/>
        <v>0</v>
      </c>
      <c r="AW19" s="40">
        <f t="shared" si="9"/>
        <v>0</v>
      </c>
      <c r="AX19" s="40">
        <f t="shared" si="10"/>
        <v>0</v>
      </c>
      <c r="AY19" s="40">
        <f t="shared" si="11"/>
        <v>0</v>
      </c>
      <c r="AZ19" s="40">
        <v>0.25</v>
      </c>
      <c r="BA19" s="35" t="str">
        <f>+$J$19</f>
        <v>Devolución de Aportes y Cotizaciones no conciliadas de vigencias anteriores</v>
      </c>
      <c r="BB19" s="49">
        <v>20000000000</v>
      </c>
      <c r="BC19" s="42"/>
      <c r="BD19" s="42"/>
      <c r="BE19" s="40">
        <f t="shared" si="12"/>
        <v>0</v>
      </c>
      <c r="BF19" s="40">
        <f t="shared" si="13"/>
        <v>0</v>
      </c>
      <c r="BG19" s="40">
        <f t="shared" si="14"/>
        <v>0</v>
      </c>
      <c r="BH19" s="40">
        <f t="shared" si="15"/>
        <v>0</v>
      </c>
      <c r="BI19" s="44">
        <f t="shared" si="16"/>
        <v>0</v>
      </c>
      <c r="BJ19" s="44">
        <f t="shared" si="17"/>
        <v>0</v>
      </c>
      <c r="BK19" s="44">
        <f t="shared" si="18"/>
        <v>0</v>
      </c>
      <c r="BL19" s="44">
        <f t="shared" si="19"/>
        <v>0</v>
      </c>
      <c r="BM19" s="44">
        <f t="shared" si="20"/>
        <v>0</v>
      </c>
      <c r="BN19" s="44">
        <f t="shared" si="21"/>
        <v>0</v>
      </c>
      <c r="BO19" s="44">
        <f t="shared" si="22"/>
        <v>0</v>
      </c>
      <c r="BP19" s="44">
        <f t="shared" si="23"/>
        <v>0</v>
      </c>
      <c r="BQ19" s="42"/>
    </row>
    <row r="20" spans="1:69" s="45" customFormat="1" ht="105" x14ac:dyDescent="0.25">
      <c r="A20" s="34">
        <v>11300</v>
      </c>
      <c r="B20" s="35" t="str">
        <f>+VLOOKUP(A20,'[1]TAB. REF. PA'!$A$4:$B$14,2,FALSE)</f>
        <v>Dirección de Gestión de Recursos Financieros de Salud</v>
      </c>
      <c r="C20" s="36" t="s">
        <v>160</v>
      </c>
      <c r="D20" s="35" t="s">
        <v>145</v>
      </c>
      <c r="E20" s="36" t="s">
        <v>161</v>
      </c>
      <c r="F20" s="35" t="s">
        <v>162</v>
      </c>
      <c r="G20" s="37" t="s">
        <v>123</v>
      </c>
      <c r="H20" s="46">
        <v>1</v>
      </c>
      <c r="I20" s="36" t="s">
        <v>301</v>
      </c>
      <c r="J20" s="38" t="s">
        <v>174</v>
      </c>
      <c r="K20" s="39">
        <v>7000000000</v>
      </c>
      <c r="L20" s="142">
        <v>1.6383102498022489E-4</v>
      </c>
      <c r="M20" s="41" t="s">
        <v>46</v>
      </c>
      <c r="N20" s="41" t="s">
        <v>68</v>
      </c>
      <c r="O20" s="41" t="s">
        <v>21</v>
      </c>
      <c r="P20" s="41" t="s">
        <v>36</v>
      </c>
      <c r="Q20" s="41" t="s">
        <v>213</v>
      </c>
      <c r="R20" s="42"/>
      <c r="S20" s="41" t="s">
        <v>182</v>
      </c>
      <c r="T20" s="41" t="s">
        <v>99</v>
      </c>
      <c r="U20" s="40">
        <v>1</v>
      </c>
      <c r="V20" s="35" t="str">
        <f>+$J$20</f>
        <v>Rendimientos Financieros saldo de Aportes Patronales no compensados - Art, 12 Decreto 1363 de 2016</v>
      </c>
      <c r="W20" s="39">
        <v>7000000000</v>
      </c>
      <c r="X20" s="34" t="s">
        <v>116</v>
      </c>
      <c r="Y20" s="40">
        <v>0.25</v>
      </c>
      <c r="Z20" s="35" t="str">
        <f>+$J$20</f>
        <v>Rendimientos Financieros saldo de Aportes Patronales no compensados - Art, 12 Decreto 1363 de 2016</v>
      </c>
      <c r="AA20" s="49">
        <v>1750000000</v>
      </c>
      <c r="AB20" s="42"/>
      <c r="AC20" s="42"/>
      <c r="AD20" s="40">
        <f t="shared" si="0"/>
        <v>0</v>
      </c>
      <c r="AE20" s="40">
        <f t="shared" si="1"/>
        <v>0</v>
      </c>
      <c r="AF20" s="40">
        <f t="shared" si="2"/>
        <v>0</v>
      </c>
      <c r="AG20" s="40">
        <f t="shared" si="3"/>
        <v>0</v>
      </c>
      <c r="AH20" s="40">
        <v>0.25</v>
      </c>
      <c r="AI20" s="35" t="str">
        <f>+$J$20</f>
        <v>Rendimientos Financieros saldo de Aportes Patronales no compensados - Art, 12 Decreto 1363 de 2016</v>
      </c>
      <c r="AJ20" s="49">
        <v>1750000000</v>
      </c>
      <c r="AK20" s="42"/>
      <c r="AL20" s="42"/>
      <c r="AM20" s="40">
        <f t="shared" si="4"/>
        <v>0</v>
      </c>
      <c r="AN20" s="40">
        <f t="shared" si="5"/>
        <v>0</v>
      </c>
      <c r="AO20" s="40">
        <f t="shared" si="6"/>
        <v>0</v>
      </c>
      <c r="AP20" s="43">
        <f t="shared" si="7"/>
        <v>0</v>
      </c>
      <c r="AQ20" s="40">
        <v>0.25</v>
      </c>
      <c r="AR20" s="35" t="str">
        <f>+$J$20</f>
        <v>Rendimientos Financieros saldo de Aportes Patronales no compensados - Art, 12 Decreto 1363 de 2016</v>
      </c>
      <c r="AS20" s="49">
        <v>1750000000</v>
      </c>
      <c r="AT20" s="42"/>
      <c r="AU20" s="42"/>
      <c r="AV20" s="40">
        <f t="shared" si="8"/>
        <v>0</v>
      </c>
      <c r="AW20" s="40">
        <f t="shared" si="9"/>
        <v>0</v>
      </c>
      <c r="AX20" s="40">
        <f t="shared" si="10"/>
        <v>0</v>
      </c>
      <c r="AY20" s="40">
        <f t="shared" si="11"/>
        <v>0</v>
      </c>
      <c r="AZ20" s="40">
        <v>0.25</v>
      </c>
      <c r="BA20" s="35" t="str">
        <f>+$J$20</f>
        <v>Rendimientos Financieros saldo de Aportes Patronales no compensados - Art, 12 Decreto 1363 de 2016</v>
      </c>
      <c r="BB20" s="49">
        <v>1750000000</v>
      </c>
      <c r="BC20" s="42"/>
      <c r="BD20" s="42"/>
      <c r="BE20" s="40">
        <f t="shared" si="12"/>
        <v>0</v>
      </c>
      <c r="BF20" s="40">
        <f t="shared" si="13"/>
        <v>0</v>
      </c>
      <c r="BG20" s="40">
        <f t="shared" si="14"/>
        <v>0</v>
      </c>
      <c r="BH20" s="40">
        <f t="shared" si="15"/>
        <v>0</v>
      </c>
      <c r="BI20" s="44">
        <f t="shared" si="16"/>
        <v>0</v>
      </c>
      <c r="BJ20" s="44">
        <f t="shared" si="17"/>
        <v>0</v>
      </c>
      <c r="BK20" s="44">
        <f t="shared" si="18"/>
        <v>0</v>
      </c>
      <c r="BL20" s="44">
        <f t="shared" si="19"/>
        <v>0</v>
      </c>
      <c r="BM20" s="44">
        <f t="shared" si="20"/>
        <v>0</v>
      </c>
      <c r="BN20" s="44">
        <f t="shared" si="21"/>
        <v>0</v>
      </c>
      <c r="BO20" s="44">
        <f t="shared" si="22"/>
        <v>0</v>
      </c>
      <c r="BP20" s="44">
        <f t="shared" si="23"/>
        <v>0</v>
      </c>
      <c r="BQ20" s="42"/>
    </row>
    <row r="21" spans="1:69" s="45" customFormat="1" ht="105" x14ac:dyDescent="0.25">
      <c r="A21" s="34">
        <v>11300</v>
      </c>
      <c r="B21" s="35" t="str">
        <f>+VLOOKUP(A21,'[1]TAB. REF. PA'!$A$4:$B$14,2,FALSE)</f>
        <v>Dirección de Gestión de Recursos Financieros de Salud</v>
      </c>
      <c r="C21" s="36" t="s">
        <v>160</v>
      </c>
      <c r="D21" s="35" t="s">
        <v>145</v>
      </c>
      <c r="E21" s="36" t="s">
        <v>161</v>
      </c>
      <c r="F21" s="35" t="s">
        <v>162</v>
      </c>
      <c r="G21" s="37" t="s">
        <v>123</v>
      </c>
      <c r="H21" s="46">
        <v>1</v>
      </c>
      <c r="I21" s="36" t="s">
        <v>302</v>
      </c>
      <c r="J21" s="38" t="s">
        <v>573</v>
      </c>
      <c r="K21" s="39">
        <v>483767006000</v>
      </c>
      <c r="L21" s="142">
        <v>1.1322292063513515E-2</v>
      </c>
      <c r="M21" s="41" t="s">
        <v>46</v>
      </c>
      <c r="N21" s="41" t="s">
        <v>68</v>
      </c>
      <c r="O21" s="41" t="s">
        <v>21</v>
      </c>
      <c r="P21" s="41" t="s">
        <v>36</v>
      </c>
      <c r="Q21" s="41" t="s">
        <v>213</v>
      </c>
      <c r="R21" s="42"/>
      <c r="S21" s="41" t="s">
        <v>182</v>
      </c>
      <c r="T21" s="41" t="s">
        <v>99</v>
      </c>
      <c r="U21" s="40">
        <v>1</v>
      </c>
      <c r="V21" s="35" t="str">
        <f>+J21</f>
        <v>Per capita Programas de Promoción y Prevención</v>
      </c>
      <c r="W21" s="39">
        <v>483767006000</v>
      </c>
      <c r="X21" s="34" t="s">
        <v>116</v>
      </c>
      <c r="Y21" s="40">
        <v>0.25</v>
      </c>
      <c r="Z21" s="35" t="str">
        <f>+N21</f>
        <v>3.1. Gestión presupuestal y eficiencia del gasto público</v>
      </c>
      <c r="AA21" s="49">
        <v>120941751500</v>
      </c>
      <c r="AB21" s="42"/>
      <c r="AC21" s="42"/>
      <c r="AD21" s="40">
        <f t="shared" si="0"/>
        <v>0</v>
      </c>
      <c r="AE21" s="40">
        <f t="shared" si="1"/>
        <v>0</v>
      </c>
      <c r="AF21" s="40">
        <f t="shared" si="2"/>
        <v>0</v>
      </c>
      <c r="AG21" s="40">
        <f t="shared" si="3"/>
        <v>0</v>
      </c>
      <c r="AH21" s="40">
        <v>0.25</v>
      </c>
      <c r="AI21" s="35">
        <f>+W21</f>
        <v>483767006000</v>
      </c>
      <c r="AJ21" s="49">
        <v>120941751500</v>
      </c>
      <c r="AK21" s="42"/>
      <c r="AL21" s="42"/>
      <c r="AM21" s="40">
        <f t="shared" si="4"/>
        <v>0</v>
      </c>
      <c r="AN21" s="40">
        <f t="shared" si="5"/>
        <v>0</v>
      </c>
      <c r="AO21" s="40">
        <f t="shared" si="6"/>
        <v>0</v>
      </c>
      <c r="AP21" s="43">
        <f t="shared" si="7"/>
        <v>0</v>
      </c>
      <c r="AQ21" s="40">
        <v>0.25</v>
      </c>
      <c r="AR21" s="35">
        <f>+AF21</f>
        <v>0</v>
      </c>
      <c r="AS21" s="49">
        <v>120941751500</v>
      </c>
      <c r="AT21" s="42"/>
      <c r="AU21" s="42"/>
      <c r="AV21" s="40">
        <f t="shared" si="8"/>
        <v>0</v>
      </c>
      <c r="AW21" s="40">
        <f t="shared" si="9"/>
        <v>0</v>
      </c>
      <c r="AX21" s="40">
        <f t="shared" si="10"/>
        <v>0</v>
      </c>
      <c r="AY21" s="40">
        <f t="shared" si="11"/>
        <v>0</v>
      </c>
      <c r="AZ21" s="40">
        <v>0.25</v>
      </c>
      <c r="BA21" s="35">
        <f>+AO21</f>
        <v>0</v>
      </c>
      <c r="BB21" s="49">
        <v>120941751500</v>
      </c>
      <c r="BC21" s="42"/>
      <c r="BD21" s="42"/>
      <c r="BE21" s="40">
        <f t="shared" si="12"/>
        <v>0</v>
      </c>
      <c r="BF21" s="40">
        <f t="shared" si="13"/>
        <v>0</v>
      </c>
      <c r="BG21" s="40">
        <f t="shared" si="14"/>
        <v>0</v>
      </c>
      <c r="BH21" s="40">
        <f t="shared" si="15"/>
        <v>0</v>
      </c>
      <c r="BI21" s="44">
        <f t="shared" si="16"/>
        <v>0</v>
      </c>
      <c r="BJ21" s="44">
        <f t="shared" si="17"/>
        <v>0</v>
      </c>
      <c r="BK21" s="44">
        <f t="shared" si="18"/>
        <v>0</v>
      </c>
      <c r="BL21" s="44">
        <f t="shared" si="19"/>
        <v>0</v>
      </c>
      <c r="BM21" s="44">
        <f t="shared" si="20"/>
        <v>0</v>
      </c>
      <c r="BN21" s="44">
        <f t="shared" si="21"/>
        <v>0</v>
      </c>
      <c r="BO21" s="44">
        <f t="shared" si="22"/>
        <v>0</v>
      </c>
      <c r="BP21" s="44">
        <f t="shared" si="23"/>
        <v>0</v>
      </c>
      <c r="BQ21" s="42"/>
    </row>
    <row r="22" spans="1:69" s="45" customFormat="1" ht="105" x14ac:dyDescent="0.25">
      <c r="A22" s="34">
        <v>11300</v>
      </c>
      <c r="B22" s="35" t="str">
        <f>+VLOOKUP(A22,'[1]TAB. REF. PA'!$A$4:$B$14,2,FALSE)</f>
        <v>Dirección de Gestión de Recursos Financieros de Salud</v>
      </c>
      <c r="C22" s="36" t="s">
        <v>160</v>
      </c>
      <c r="D22" s="35" t="s">
        <v>145</v>
      </c>
      <c r="E22" s="36" t="s">
        <v>161</v>
      </c>
      <c r="F22" s="35" t="s">
        <v>162</v>
      </c>
      <c r="G22" s="37" t="s">
        <v>123</v>
      </c>
      <c r="H22" s="46">
        <v>1</v>
      </c>
      <c r="I22" s="36" t="s">
        <v>303</v>
      </c>
      <c r="J22" s="38" t="s">
        <v>168</v>
      </c>
      <c r="K22" s="39">
        <v>799680177000</v>
      </c>
      <c r="L22" s="142">
        <v>1.8716060436325382E-2</v>
      </c>
      <c r="M22" s="41" t="s">
        <v>46</v>
      </c>
      <c r="N22" s="41" t="s">
        <v>68</v>
      </c>
      <c r="O22" s="41" t="s">
        <v>21</v>
      </c>
      <c r="P22" s="41" t="s">
        <v>36</v>
      </c>
      <c r="Q22" s="41" t="s">
        <v>213</v>
      </c>
      <c r="R22" s="42"/>
      <c r="S22" s="41" t="s">
        <v>182</v>
      </c>
      <c r="T22" s="41" t="s">
        <v>99</v>
      </c>
      <c r="U22" s="40">
        <v>1</v>
      </c>
      <c r="V22" s="35" t="str">
        <f>+$J$22</f>
        <v>Incapacidades</v>
      </c>
      <c r="W22" s="39">
        <v>799680177000</v>
      </c>
      <c r="X22" s="34" t="s">
        <v>116</v>
      </c>
      <c r="Y22" s="40">
        <v>0.25</v>
      </c>
      <c r="Z22" s="35" t="str">
        <f>+$J$22</f>
        <v>Incapacidades</v>
      </c>
      <c r="AA22" s="49">
        <v>199920044250</v>
      </c>
      <c r="AB22" s="42"/>
      <c r="AC22" s="42"/>
      <c r="AD22" s="40">
        <f t="shared" si="0"/>
        <v>0</v>
      </c>
      <c r="AE22" s="40">
        <f t="shared" si="1"/>
        <v>0</v>
      </c>
      <c r="AF22" s="40">
        <f t="shared" si="2"/>
        <v>0</v>
      </c>
      <c r="AG22" s="40">
        <f t="shared" si="3"/>
        <v>0</v>
      </c>
      <c r="AH22" s="40">
        <v>0.25</v>
      </c>
      <c r="AI22" s="35" t="str">
        <f>+$J$22</f>
        <v>Incapacidades</v>
      </c>
      <c r="AJ22" s="49">
        <v>199920044250</v>
      </c>
      <c r="AK22" s="42"/>
      <c r="AL22" s="42"/>
      <c r="AM22" s="40">
        <f t="shared" si="4"/>
        <v>0</v>
      </c>
      <c r="AN22" s="40">
        <f t="shared" si="5"/>
        <v>0</v>
      </c>
      <c r="AO22" s="40">
        <f t="shared" si="6"/>
        <v>0</v>
      </c>
      <c r="AP22" s="43">
        <f t="shared" si="7"/>
        <v>0</v>
      </c>
      <c r="AQ22" s="40">
        <v>0.25</v>
      </c>
      <c r="AR22" s="35" t="str">
        <f>+$J$22</f>
        <v>Incapacidades</v>
      </c>
      <c r="AS22" s="49">
        <v>199920044250</v>
      </c>
      <c r="AT22" s="42"/>
      <c r="AU22" s="42"/>
      <c r="AV22" s="40">
        <f t="shared" si="8"/>
        <v>0</v>
      </c>
      <c r="AW22" s="40">
        <f t="shared" si="9"/>
        <v>0</v>
      </c>
      <c r="AX22" s="40">
        <f t="shared" si="10"/>
        <v>0</v>
      </c>
      <c r="AY22" s="40">
        <f t="shared" si="11"/>
        <v>0</v>
      </c>
      <c r="AZ22" s="40">
        <v>0.25</v>
      </c>
      <c r="BA22" s="35" t="str">
        <f>+$J$22</f>
        <v>Incapacidades</v>
      </c>
      <c r="BB22" s="49">
        <v>199920044250</v>
      </c>
      <c r="BC22" s="42"/>
      <c r="BD22" s="42"/>
      <c r="BE22" s="40">
        <f t="shared" si="12"/>
        <v>0</v>
      </c>
      <c r="BF22" s="40">
        <f t="shared" si="13"/>
        <v>0</v>
      </c>
      <c r="BG22" s="40">
        <f t="shared" si="14"/>
        <v>0</v>
      </c>
      <c r="BH22" s="40">
        <f t="shared" si="15"/>
        <v>0</v>
      </c>
      <c r="BI22" s="44">
        <f t="shared" si="16"/>
        <v>0</v>
      </c>
      <c r="BJ22" s="44">
        <f t="shared" si="17"/>
        <v>0</v>
      </c>
      <c r="BK22" s="44">
        <f t="shared" si="18"/>
        <v>0</v>
      </c>
      <c r="BL22" s="44">
        <f t="shared" si="19"/>
        <v>0</v>
      </c>
      <c r="BM22" s="44">
        <f t="shared" si="20"/>
        <v>0</v>
      </c>
      <c r="BN22" s="44">
        <f t="shared" si="21"/>
        <v>0</v>
      </c>
      <c r="BO22" s="44">
        <f t="shared" si="22"/>
        <v>0</v>
      </c>
      <c r="BP22" s="44">
        <f t="shared" si="23"/>
        <v>0</v>
      </c>
      <c r="BQ22" s="42"/>
    </row>
    <row r="23" spans="1:69" s="45" customFormat="1" ht="105" x14ac:dyDescent="0.25">
      <c r="A23" s="34">
        <v>11300</v>
      </c>
      <c r="B23" s="35" t="str">
        <f>+VLOOKUP(A23,'[1]TAB. REF. PA'!$A$4:$B$14,2,FALSE)</f>
        <v>Dirección de Gestión de Recursos Financieros de Salud</v>
      </c>
      <c r="C23" s="36" t="s">
        <v>160</v>
      </c>
      <c r="D23" s="35" t="s">
        <v>145</v>
      </c>
      <c r="E23" s="36" t="s">
        <v>161</v>
      </c>
      <c r="F23" s="35" t="s">
        <v>162</v>
      </c>
      <c r="G23" s="37" t="s">
        <v>123</v>
      </c>
      <c r="H23" s="46">
        <v>1</v>
      </c>
      <c r="I23" s="36" t="s">
        <v>304</v>
      </c>
      <c r="J23" s="38" t="s">
        <v>169</v>
      </c>
      <c r="K23" s="39">
        <v>720776535000</v>
      </c>
      <c r="L23" s="142">
        <v>1.6869365501534991E-2</v>
      </c>
      <c r="M23" s="41" t="s">
        <v>46</v>
      </c>
      <c r="N23" s="41" t="s">
        <v>68</v>
      </c>
      <c r="O23" s="41" t="s">
        <v>21</v>
      </c>
      <c r="P23" s="41" t="s">
        <v>36</v>
      </c>
      <c r="Q23" s="41" t="s">
        <v>213</v>
      </c>
      <c r="R23" s="42"/>
      <c r="S23" s="41" t="s">
        <v>182</v>
      </c>
      <c r="T23" s="41" t="s">
        <v>99</v>
      </c>
      <c r="U23" s="40">
        <v>1</v>
      </c>
      <c r="V23" s="35" t="str">
        <f>+$J$23</f>
        <v>Licencias de Maternidad y Paternidad</v>
      </c>
      <c r="W23" s="39">
        <v>720776535000</v>
      </c>
      <c r="X23" s="34" t="s">
        <v>116</v>
      </c>
      <c r="Y23" s="40">
        <v>0.25</v>
      </c>
      <c r="Z23" s="35" t="str">
        <f>+$J$23</f>
        <v>Licencias de Maternidad y Paternidad</v>
      </c>
      <c r="AA23" s="49">
        <v>180194133750</v>
      </c>
      <c r="AB23" s="42"/>
      <c r="AC23" s="42"/>
      <c r="AD23" s="40">
        <f t="shared" si="0"/>
        <v>0</v>
      </c>
      <c r="AE23" s="40">
        <f t="shared" si="1"/>
        <v>0</v>
      </c>
      <c r="AF23" s="40">
        <f t="shared" si="2"/>
        <v>0</v>
      </c>
      <c r="AG23" s="40">
        <f t="shared" si="3"/>
        <v>0</v>
      </c>
      <c r="AH23" s="40">
        <v>0.25</v>
      </c>
      <c r="AI23" s="35" t="str">
        <f>+$J$23</f>
        <v>Licencias de Maternidad y Paternidad</v>
      </c>
      <c r="AJ23" s="49">
        <v>180194133750</v>
      </c>
      <c r="AK23" s="42"/>
      <c r="AL23" s="42"/>
      <c r="AM23" s="40">
        <f t="shared" si="4"/>
        <v>0</v>
      </c>
      <c r="AN23" s="40">
        <f t="shared" si="5"/>
        <v>0</v>
      </c>
      <c r="AO23" s="40">
        <f t="shared" si="6"/>
        <v>0</v>
      </c>
      <c r="AP23" s="43">
        <f t="shared" si="7"/>
        <v>0</v>
      </c>
      <c r="AQ23" s="40">
        <v>0.25</v>
      </c>
      <c r="AR23" s="35" t="str">
        <f>+$J$23</f>
        <v>Licencias de Maternidad y Paternidad</v>
      </c>
      <c r="AS23" s="49">
        <v>180194133750</v>
      </c>
      <c r="AT23" s="42"/>
      <c r="AU23" s="42"/>
      <c r="AV23" s="40">
        <f t="shared" si="8"/>
        <v>0</v>
      </c>
      <c r="AW23" s="40">
        <f t="shared" si="9"/>
        <v>0</v>
      </c>
      <c r="AX23" s="40">
        <f t="shared" si="10"/>
        <v>0</v>
      </c>
      <c r="AY23" s="40">
        <f t="shared" si="11"/>
        <v>0</v>
      </c>
      <c r="AZ23" s="40">
        <v>0.25</v>
      </c>
      <c r="BA23" s="35" t="str">
        <f>+$J$23</f>
        <v>Licencias de Maternidad y Paternidad</v>
      </c>
      <c r="BB23" s="49">
        <v>180194133750</v>
      </c>
      <c r="BC23" s="42"/>
      <c r="BD23" s="42"/>
      <c r="BE23" s="40">
        <f t="shared" si="12"/>
        <v>0</v>
      </c>
      <c r="BF23" s="40">
        <f t="shared" si="13"/>
        <v>0</v>
      </c>
      <c r="BG23" s="40">
        <f t="shared" si="14"/>
        <v>0</v>
      </c>
      <c r="BH23" s="40">
        <f t="shared" si="15"/>
        <v>0</v>
      </c>
      <c r="BI23" s="44">
        <f t="shared" si="16"/>
        <v>0</v>
      </c>
      <c r="BJ23" s="44">
        <f t="shared" si="17"/>
        <v>0</v>
      </c>
      <c r="BK23" s="44">
        <f t="shared" si="18"/>
        <v>0</v>
      </c>
      <c r="BL23" s="44">
        <f t="shared" si="19"/>
        <v>0</v>
      </c>
      <c r="BM23" s="44">
        <f t="shared" si="20"/>
        <v>0</v>
      </c>
      <c r="BN23" s="44">
        <f t="shared" si="21"/>
        <v>0</v>
      </c>
      <c r="BO23" s="44">
        <f t="shared" si="22"/>
        <v>0</v>
      </c>
      <c r="BP23" s="44">
        <f t="shared" si="23"/>
        <v>0</v>
      </c>
      <c r="BQ23" s="42"/>
    </row>
    <row r="24" spans="1:69" s="45" customFormat="1" ht="105" x14ac:dyDescent="0.25">
      <c r="A24" s="34">
        <v>11300</v>
      </c>
      <c r="B24" s="35" t="str">
        <f>+VLOOKUP(A24,'[1]TAB. REF. PA'!$A$4:$B$14,2,FALSE)</f>
        <v>Dirección de Gestión de Recursos Financieros de Salud</v>
      </c>
      <c r="C24" s="36" t="s">
        <v>160</v>
      </c>
      <c r="D24" s="35" t="s">
        <v>145</v>
      </c>
      <c r="E24" s="36" t="s">
        <v>161</v>
      </c>
      <c r="F24" s="35" t="s">
        <v>162</v>
      </c>
      <c r="G24" s="37" t="s">
        <v>123</v>
      </c>
      <c r="H24" s="46">
        <v>1</v>
      </c>
      <c r="I24" s="36" t="s">
        <v>305</v>
      </c>
      <c r="J24" s="38" t="s">
        <v>561</v>
      </c>
      <c r="K24" s="39">
        <v>1500000000</v>
      </c>
      <c r="L24" s="142">
        <v>3.5106648210048191E-5</v>
      </c>
      <c r="M24" s="41" t="s">
        <v>46</v>
      </c>
      <c r="N24" s="41" t="s">
        <v>68</v>
      </c>
      <c r="O24" s="41" t="s">
        <v>21</v>
      </c>
      <c r="P24" s="41" t="s">
        <v>36</v>
      </c>
      <c r="Q24" s="41" t="s">
        <v>213</v>
      </c>
      <c r="R24" s="42"/>
      <c r="S24" s="41" t="s">
        <v>182</v>
      </c>
      <c r="T24" s="41" t="s">
        <v>99</v>
      </c>
      <c r="U24" s="40">
        <v>1</v>
      </c>
      <c r="V24" s="35" t="str">
        <f>+$J$24</f>
        <v>Prestaciones Económicas Regímenes Especiales de Excepción</v>
      </c>
      <c r="W24" s="39">
        <v>1500000000</v>
      </c>
      <c r="X24" s="34" t="s">
        <v>116</v>
      </c>
      <c r="Y24" s="40">
        <v>0.25</v>
      </c>
      <c r="Z24" s="35" t="str">
        <f>+$J$24</f>
        <v>Prestaciones Económicas Regímenes Especiales de Excepción</v>
      </c>
      <c r="AA24" s="49">
        <v>375000000</v>
      </c>
      <c r="AB24" s="42"/>
      <c r="AC24" s="42"/>
      <c r="AD24" s="40">
        <f>+(AB24/Y24)</f>
        <v>0</v>
      </c>
      <c r="AE24" s="40">
        <f>+(AC24/AA24)</f>
        <v>0</v>
      </c>
      <c r="AF24" s="40">
        <f>+(AB24/U24)</f>
        <v>0</v>
      </c>
      <c r="AG24" s="40">
        <f>+(AC24/W24)</f>
        <v>0</v>
      </c>
      <c r="AH24" s="40">
        <v>0.25</v>
      </c>
      <c r="AI24" s="35" t="str">
        <f>+$J$24</f>
        <v>Prestaciones Económicas Regímenes Especiales de Excepción</v>
      </c>
      <c r="AJ24" s="49">
        <v>375000000</v>
      </c>
      <c r="AK24" s="42"/>
      <c r="AL24" s="42"/>
      <c r="AM24" s="40">
        <f>+(AK24/AH24)</f>
        <v>0</v>
      </c>
      <c r="AN24" s="40">
        <f>+(AL24/AJ24)</f>
        <v>0</v>
      </c>
      <c r="AO24" s="40">
        <f>+(AK24+AB24)/U24</f>
        <v>0</v>
      </c>
      <c r="AP24" s="43">
        <f>+(AL24+AC24)/W24</f>
        <v>0</v>
      </c>
      <c r="AQ24" s="40">
        <v>0.25</v>
      </c>
      <c r="AR24" s="35" t="str">
        <f>+$J$24</f>
        <v>Prestaciones Económicas Regímenes Especiales de Excepción</v>
      </c>
      <c r="AS24" s="49">
        <v>375000000</v>
      </c>
      <c r="AT24" s="42"/>
      <c r="AU24" s="42"/>
      <c r="AV24" s="40">
        <f>+(AT24/AQ24)</f>
        <v>0</v>
      </c>
      <c r="AW24" s="40">
        <f>+(AU24/AS24)</f>
        <v>0</v>
      </c>
      <c r="AX24" s="40">
        <f>+(AK24+AB24+AT24)/U24</f>
        <v>0</v>
      </c>
      <c r="AY24" s="40">
        <f>+(AL24+AC24+AU24)/W24</f>
        <v>0</v>
      </c>
      <c r="AZ24" s="40">
        <v>0.25</v>
      </c>
      <c r="BA24" s="35" t="str">
        <f>+$J$24</f>
        <v>Prestaciones Económicas Regímenes Especiales de Excepción</v>
      </c>
      <c r="BB24" s="49">
        <v>375000000</v>
      </c>
      <c r="BC24" s="42"/>
      <c r="BD24" s="42"/>
      <c r="BE24" s="40">
        <f>+(BC24/AZ24)</f>
        <v>0</v>
      </c>
      <c r="BF24" s="40">
        <f>+(BD24/BB24)</f>
        <v>0</v>
      </c>
      <c r="BG24" s="40">
        <f>+(AK24+AB24+AT24+BC24)/U24</f>
        <v>0</v>
      </c>
      <c r="BH24" s="40">
        <f>+(AL24+AC24+AU24+BD24)/W24</f>
        <v>0</v>
      </c>
      <c r="BI24" s="44">
        <f>IF(AND(Y24=0,AB24=0),"No Prog ni Ejec",IF(Y24=0,CONCATENATE("No Prog, Ejec=  ",AB24),AB24/Y24))</f>
        <v>0</v>
      </c>
      <c r="BJ24" s="44">
        <f>IF(AND(AA24=0,AC24=0),"No Prog ni Ejec",IF(AA24=0,CONCATENATE("No Prog, Ejec=  ",AC24),AC24/AA24))</f>
        <v>0</v>
      </c>
      <c r="BK24" s="44">
        <f>IF(AND(AH24=0,AK24=0),"No Prog ni Ejec",IF(AH24=0,CONCATENATE("No Prog, Ejec=  ",AK24),AK24/AH24))</f>
        <v>0</v>
      </c>
      <c r="BL24" s="44">
        <f>IF(AND(AJ24=0,AL24=0),"No Prog ni Ejec",IF(AJ24=0,CONCATENATE("No Prog, Ejec=  ",AL24),AL24/AJ24))</f>
        <v>0</v>
      </c>
      <c r="BM24" s="44">
        <f>IF(AND(AQ24=0,AT24=0),"No Prog ni Ejec",IF(AQ24=0,CONCATENATE("No Prog, Ejec=  ",AT24),AT24/AQ24))</f>
        <v>0</v>
      </c>
      <c r="BN24" s="44">
        <f>IF(AND(AS24=0,AU24=0),"No Prog ni Ejec",IF(AS24=0,CONCATENATE("No Prog, Ejec=  ",AU24),AU24/AS24))</f>
        <v>0</v>
      </c>
      <c r="BO24" s="44">
        <f>IF(AND(AZ24=0,BC24=0),"No Prog ni Ejec",IF(AZ24=0,CONCATENATE("No Prog, Ejec=  ",BC24),BC24/AZ24))</f>
        <v>0</v>
      </c>
      <c r="BP24" s="44">
        <f>IF(AND(BB24=0,BD24=0),"No Prog ni Ejec",IF(BB24=0,CONCATENATE("No Prog, Ejec=  ",BD24),BD24/BB24))</f>
        <v>0</v>
      </c>
      <c r="BQ24" s="42"/>
    </row>
    <row r="25" spans="1:69" s="45" customFormat="1" ht="105" x14ac:dyDescent="0.25">
      <c r="A25" s="34">
        <v>11300</v>
      </c>
      <c r="B25" s="35" t="str">
        <f>+VLOOKUP(A25,'[1]TAB. REF. PA'!$A$4:$B$14,2,FALSE)</f>
        <v>Dirección de Gestión de Recursos Financieros de Salud</v>
      </c>
      <c r="C25" s="36" t="s">
        <v>160</v>
      </c>
      <c r="D25" s="35" t="s">
        <v>145</v>
      </c>
      <c r="E25" s="36" t="s">
        <v>161</v>
      </c>
      <c r="F25" s="35" t="s">
        <v>162</v>
      </c>
      <c r="G25" s="37" t="s">
        <v>123</v>
      </c>
      <c r="H25" s="46">
        <v>1</v>
      </c>
      <c r="I25" s="36" t="s">
        <v>306</v>
      </c>
      <c r="J25" s="38" t="s">
        <v>170</v>
      </c>
      <c r="K25" s="39">
        <v>18712351563000</v>
      </c>
      <c r="L25" s="142">
        <v>0.43795196233665762</v>
      </c>
      <c r="M25" s="41" t="s">
        <v>46</v>
      </c>
      <c r="N25" s="41" t="s">
        <v>68</v>
      </c>
      <c r="O25" s="41" t="s">
        <v>21</v>
      </c>
      <c r="P25" s="41" t="s">
        <v>36</v>
      </c>
      <c r="Q25" s="41" t="s">
        <v>213</v>
      </c>
      <c r="R25" s="42"/>
      <c r="S25" s="41" t="s">
        <v>182</v>
      </c>
      <c r="T25" s="41" t="s">
        <v>99</v>
      </c>
      <c r="U25" s="40">
        <v>1</v>
      </c>
      <c r="V25" s="35" t="str">
        <f>+$J$25</f>
        <v>Financiación UPC Régimen Subsidiado CSF</v>
      </c>
      <c r="W25" s="39">
        <v>18712351563000</v>
      </c>
      <c r="X25" s="34" t="s">
        <v>116</v>
      </c>
      <c r="Y25" s="40">
        <v>0.25</v>
      </c>
      <c r="Z25" s="35" t="str">
        <f>+$J$25</f>
        <v>Financiación UPC Régimen Subsidiado CSF</v>
      </c>
      <c r="AA25" s="49">
        <v>4678087890750</v>
      </c>
      <c r="AB25" s="42"/>
      <c r="AC25" s="42"/>
      <c r="AD25" s="40">
        <f t="shared" si="0"/>
        <v>0</v>
      </c>
      <c r="AE25" s="40">
        <f t="shared" si="1"/>
        <v>0</v>
      </c>
      <c r="AF25" s="40">
        <f t="shared" si="2"/>
        <v>0</v>
      </c>
      <c r="AG25" s="40">
        <f t="shared" si="3"/>
        <v>0</v>
      </c>
      <c r="AH25" s="40">
        <v>0.25</v>
      </c>
      <c r="AI25" s="35" t="str">
        <f>+$J$25</f>
        <v>Financiación UPC Régimen Subsidiado CSF</v>
      </c>
      <c r="AJ25" s="49">
        <v>4678087890750</v>
      </c>
      <c r="AK25" s="42"/>
      <c r="AL25" s="42"/>
      <c r="AM25" s="40">
        <f t="shared" si="4"/>
        <v>0</v>
      </c>
      <c r="AN25" s="40">
        <f t="shared" si="5"/>
        <v>0</v>
      </c>
      <c r="AO25" s="40">
        <f t="shared" si="6"/>
        <v>0</v>
      </c>
      <c r="AP25" s="43">
        <f t="shared" si="7"/>
        <v>0</v>
      </c>
      <c r="AQ25" s="40">
        <v>0.25</v>
      </c>
      <c r="AR25" s="35" t="str">
        <f>+$J$25</f>
        <v>Financiación UPC Régimen Subsidiado CSF</v>
      </c>
      <c r="AS25" s="49">
        <v>4678087890750</v>
      </c>
      <c r="AT25" s="42"/>
      <c r="AU25" s="42"/>
      <c r="AV25" s="40">
        <f t="shared" si="8"/>
        <v>0</v>
      </c>
      <c r="AW25" s="40">
        <f t="shared" si="9"/>
        <v>0</v>
      </c>
      <c r="AX25" s="40">
        <f t="shared" si="10"/>
        <v>0</v>
      </c>
      <c r="AY25" s="40">
        <f t="shared" si="11"/>
        <v>0</v>
      </c>
      <c r="AZ25" s="40">
        <v>0.25</v>
      </c>
      <c r="BA25" s="35" t="str">
        <f>+$J$25</f>
        <v>Financiación UPC Régimen Subsidiado CSF</v>
      </c>
      <c r="BB25" s="49">
        <v>4678087890750</v>
      </c>
      <c r="BC25" s="42"/>
      <c r="BD25" s="42"/>
      <c r="BE25" s="40">
        <f t="shared" si="12"/>
        <v>0</v>
      </c>
      <c r="BF25" s="40">
        <f t="shared" si="13"/>
        <v>0</v>
      </c>
      <c r="BG25" s="40">
        <f t="shared" si="14"/>
        <v>0</v>
      </c>
      <c r="BH25" s="40">
        <f t="shared" si="15"/>
        <v>0</v>
      </c>
      <c r="BI25" s="44">
        <f t="shared" si="16"/>
        <v>0</v>
      </c>
      <c r="BJ25" s="44">
        <f t="shared" si="17"/>
        <v>0</v>
      </c>
      <c r="BK25" s="44">
        <f t="shared" si="18"/>
        <v>0</v>
      </c>
      <c r="BL25" s="44">
        <f t="shared" si="19"/>
        <v>0</v>
      </c>
      <c r="BM25" s="44">
        <f t="shared" si="20"/>
        <v>0</v>
      </c>
      <c r="BN25" s="44">
        <f t="shared" si="21"/>
        <v>0</v>
      </c>
      <c r="BO25" s="44">
        <f t="shared" si="22"/>
        <v>0</v>
      </c>
      <c r="BP25" s="44">
        <f t="shared" si="23"/>
        <v>0</v>
      </c>
      <c r="BQ25" s="42"/>
    </row>
    <row r="26" spans="1:69" s="45" customFormat="1" ht="105" x14ac:dyDescent="0.25">
      <c r="A26" s="34">
        <v>11300</v>
      </c>
      <c r="B26" s="35" t="str">
        <f>+VLOOKUP(A26,'[1]TAB. REF. PA'!$A$4:$B$14,2,FALSE)</f>
        <v>Dirección de Gestión de Recursos Financieros de Salud</v>
      </c>
      <c r="C26" s="36" t="s">
        <v>160</v>
      </c>
      <c r="D26" s="35" t="s">
        <v>145</v>
      </c>
      <c r="E26" s="36" t="s">
        <v>161</v>
      </c>
      <c r="F26" s="35" t="s">
        <v>162</v>
      </c>
      <c r="G26" s="37" t="s">
        <v>123</v>
      </c>
      <c r="H26" s="46">
        <v>1</v>
      </c>
      <c r="I26" s="36" t="s">
        <v>307</v>
      </c>
      <c r="J26" s="38" t="s">
        <v>171</v>
      </c>
      <c r="K26" s="39">
        <v>26475329000</v>
      </c>
      <c r="L26" s="142">
        <v>6.1964004096552467E-4</v>
      </c>
      <c r="M26" s="41" t="s">
        <v>46</v>
      </c>
      <c r="N26" s="41" t="s">
        <v>68</v>
      </c>
      <c r="O26" s="41" t="s">
        <v>21</v>
      </c>
      <c r="P26" s="41" t="s">
        <v>36</v>
      </c>
      <c r="Q26" s="41" t="s">
        <v>213</v>
      </c>
      <c r="R26" s="42"/>
      <c r="S26" s="41" t="s">
        <v>182</v>
      </c>
      <c r="T26" s="41" t="s">
        <v>99</v>
      </c>
      <c r="U26" s="40">
        <v>1</v>
      </c>
      <c r="V26" s="35" t="str">
        <f>+$J$26</f>
        <v>Financiación UPC Régimen Subsidiado - CCF - SSF</v>
      </c>
      <c r="W26" s="39">
        <v>26475329000</v>
      </c>
      <c r="X26" s="34" t="s">
        <v>116</v>
      </c>
      <c r="Y26" s="40">
        <v>0.25</v>
      </c>
      <c r="Z26" s="35" t="str">
        <f>+$J$26</f>
        <v>Financiación UPC Régimen Subsidiado - CCF - SSF</v>
      </c>
      <c r="AA26" s="49">
        <v>6618832250</v>
      </c>
      <c r="AB26" s="42"/>
      <c r="AC26" s="42"/>
      <c r="AD26" s="40">
        <f t="shared" si="0"/>
        <v>0</v>
      </c>
      <c r="AE26" s="40">
        <f t="shared" si="1"/>
        <v>0</v>
      </c>
      <c r="AF26" s="40">
        <f t="shared" si="2"/>
        <v>0</v>
      </c>
      <c r="AG26" s="40">
        <f t="shared" si="3"/>
        <v>0</v>
      </c>
      <c r="AH26" s="40">
        <v>0.25</v>
      </c>
      <c r="AI26" s="35" t="str">
        <f>+$J$26</f>
        <v>Financiación UPC Régimen Subsidiado - CCF - SSF</v>
      </c>
      <c r="AJ26" s="49">
        <v>6618832250</v>
      </c>
      <c r="AK26" s="42"/>
      <c r="AL26" s="42"/>
      <c r="AM26" s="40">
        <f t="shared" si="4"/>
        <v>0</v>
      </c>
      <c r="AN26" s="40">
        <f t="shared" si="5"/>
        <v>0</v>
      </c>
      <c r="AO26" s="40">
        <f t="shared" si="6"/>
        <v>0</v>
      </c>
      <c r="AP26" s="43">
        <f t="shared" si="7"/>
        <v>0</v>
      </c>
      <c r="AQ26" s="40">
        <v>0.25</v>
      </c>
      <c r="AR26" s="35" t="str">
        <f>+$J$26</f>
        <v>Financiación UPC Régimen Subsidiado - CCF - SSF</v>
      </c>
      <c r="AS26" s="49">
        <v>6618832250</v>
      </c>
      <c r="AT26" s="42"/>
      <c r="AU26" s="42"/>
      <c r="AV26" s="40">
        <f t="shared" si="8"/>
        <v>0</v>
      </c>
      <c r="AW26" s="40">
        <f t="shared" si="9"/>
        <v>0</v>
      </c>
      <c r="AX26" s="40">
        <f t="shared" si="10"/>
        <v>0</v>
      </c>
      <c r="AY26" s="40">
        <f t="shared" si="11"/>
        <v>0</v>
      </c>
      <c r="AZ26" s="40">
        <v>0.25</v>
      </c>
      <c r="BA26" s="35" t="str">
        <f>+$J$26</f>
        <v>Financiación UPC Régimen Subsidiado - CCF - SSF</v>
      </c>
      <c r="BB26" s="49">
        <v>6618832250</v>
      </c>
      <c r="BC26" s="42"/>
      <c r="BD26" s="42"/>
      <c r="BE26" s="40">
        <f t="shared" si="12"/>
        <v>0</v>
      </c>
      <c r="BF26" s="40">
        <f t="shared" si="13"/>
        <v>0</v>
      </c>
      <c r="BG26" s="40">
        <f t="shared" si="14"/>
        <v>0</v>
      </c>
      <c r="BH26" s="40">
        <f t="shared" si="15"/>
        <v>0</v>
      </c>
      <c r="BI26" s="44">
        <f t="shared" si="16"/>
        <v>0</v>
      </c>
      <c r="BJ26" s="44">
        <f t="shared" si="17"/>
        <v>0</v>
      </c>
      <c r="BK26" s="44">
        <f t="shared" si="18"/>
        <v>0</v>
      </c>
      <c r="BL26" s="44">
        <f t="shared" si="19"/>
        <v>0</v>
      </c>
      <c r="BM26" s="44">
        <f t="shared" si="20"/>
        <v>0</v>
      </c>
      <c r="BN26" s="44">
        <f t="shared" si="21"/>
        <v>0</v>
      </c>
      <c r="BO26" s="44">
        <f t="shared" si="22"/>
        <v>0</v>
      </c>
      <c r="BP26" s="44">
        <f t="shared" si="23"/>
        <v>0</v>
      </c>
      <c r="BQ26" s="42"/>
    </row>
    <row r="27" spans="1:69" s="45" customFormat="1" ht="105" x14ac:dyDescent="0.25">
      <c r="A27" s="34">
        <v>11300</v>
      </c>
      <c r="B27" s="35" t="str">
        <f>+VLOOKUP(A27,'[1]TAB. REF. PA'!$A$4:$B$14,2,FALSE)</f>
        <v>Dirección de Gestión de Recursos Financieros de Salud</v>
      </c>
      <c r="C27" s="36" t="s">
        <v>160</v>
      </c>
      <c r="D27" s="35" t="s">
        <v>145</v>
      </c>
      <c r="E27" s="36" t="s">
        <v>161</v>
      </c>
      <c r="F27" s="35" t="s">
        <v>162</v>
      </c>
      <c r="G27" s="37" t="s">
        <v>123</v>
      </c>
      <c r="H27" s="46">
        <v>1</v>
      </c>
      <c r="I27" s="36" t="s">
        <v>308</v>
      </c>
      <c r="J27" s="38" t="s">
        <v>175</v>
      </c>
      <c r="K27" s="39">
        <v>210070791000</v>
      </c>
      <c r="L27" s="142">
        <v>4.9165875725623717E-3</v>
      </c>
      <c r="M27" s="41" t="s">
        <v>46</v>
      </c>
      <c r="N27" s="41" t="s">
        <v>68</v>
      </c>
      <c r="O27" s="41" t="s">
        <v>21</v>
      </c>
      <c r="P27" s="41" t="s">
        <v>36</v>
      </c>
      <c r="Q27" s="41" t="s">
        <v>213</v>
      </c>
      <c r="R27" s="42"/>
      <c r="S27" s="41" t="s">
        <v>182</v>
      </c>
      <c r="T27" s="41" t="s">
        <v>99</v>
      </c>
      <c r="U27" s="40">
        <v>1</v>
      </c>
      <c r="V27" s="35" t="str">
        <f>+$J$27</f>
        <v>Prestaciones Excepcionales - Recobros</v>
      </c>
      <c r="W27" s="39">
        <v>210070791000</v>
      </c>
      <c r="X27" s="34" t="s">
        <v>116</v>
      </c>
      <c r="Y27" s="40">
        <v>0.25</v>
      </c>
      <c r="Z27" s="35" t="str">
        <f>+$J$27</f>
        <v>Prestaciones Excepcionales - Recobros</v>
      </c>
      <c r="AA27" s="49">
        <v>52517697750</v>
      </c>
      <c r="AB27" s="42"/>
      <c r="AC27" s="42"/>
      <c r="AD27" s="40">
        <f t="shared" si="0"/>
        <v>0</v>
      </c>
      <c r="AE27" s="40">
        <f t="shared" si="1"/>
        <v>0</v>
      </c>
      <c r="AF27" s="40">
        <f t="shared" si="2"/>
        <v>0</v>
      </c>
      <c r="AG27" s="40">
        <f t="shared" si="3"/>
        <v>0</v>
      </c>
      <c r="AH27" s="40">
        <v>0.25</v>
      </c>
      <c r="AI27" s="35" t="str">
        <f>+$J$27</f>
        <v>Prestaciones Excepcionales - Recobros</v>
      </c>
      <c r="AJ27" s="49">
        <v>52517697750</v>
      </c>
      <c r="AK27" s="42"/>
      <c r="AL27" s="42"/>
      <c r="AM27" s="40">
        <f t="shared" si="4"/>
        <v>0</v>
      </c>
      <c r="AN27" s="40">
        <f t="shared" si="5"/>
        <v>0</v>
      </c>
      <c r="AO27" s="40">
        <f t="shared" si="6"/>
        <v>0</v>
      </c>
      <c r="AP27" s="43">
        <f t="shared" si="7"/>
        <v>0</v>
      </c>
      <c r="AQ27" s="40">
        <v>0.25</v>
      </c>
      <c r="AR27" s="35" t="str">
        <f>+$J$27</f>
        <v>Prestaciones Excepcionales - Recobros</v>
      </c>
      <c r="AS27" s="49">
        <v>52517697750</v>
      </c>
      <c r="AT27" s="42"/>
      <c r="AU27" s="42"/>
      <c r="AV27" s="40">
        <f t="shared" si="8"/>
        <v>0</v>
      </c>
      <c r="AW27" s="40">
        <f t="shared" si="9"/>
        <v>0</v>
      </c>
      <c r="AX27" s="40">
        <f t="shared" si="10"/>
        <v>0</v>
      </c>
      <c r="AY27" s="40">
        <f t="shared" si="11"/>
        <v>0</v>
      </c>
      <c r="AZ27" s="40">
        <v>0.25</v>
      </c>
      <c r="BA27" s="35" t="str">
        <f>+$J$27</f>
        <v>Prestaciones Excepcionales - Recobros</v>
      </c>
      <c r="BB27" s="49">
        <v>52517697750</v>
      </c>
      <c r="BC27" s="42"/>
      <c r="BD27" s="42"/>
      <c r="BE27" s="40">
        <f t="shared" si="12"/>
        <v>0</v>
      </c>
      <c r="BF27" s="40">
        <f t="shared" si="13"/>
        <v>0</v>
      </c>
      <c r="BG27" s="40">
        <f t="shared" si="14"/>
        <v>0</v>
      </c>
      <c r="BH27" s="40">
        <f t="shared" si="15"/>
        <v>0</v>
      </c>
      <c r="BI27" s="44">
        <f t="shared" si="16"/>
        <v>0</v>
      </c>
      <c r="BJ27" s="44">
        <f t="shared" si="17"/>
        <v>0</v>
      </c>
      <c r="BK27" s="44">
        <f t="shared" si="18"/>
        <v>0</v>
      </c>
      <c r="BL27" s="44">
        <f t="shared" si="19"/>
        <v>0</v>
      </c>
      <c r="BM27" s="44">
        <f t="shared" si="20"/>
        <v>0</v>
      </c>
      <c r="BN27" s="44">
        <f t="shared" si="21"/>
        <v>0</v>
      </c>
      <c r="BO27" s="44">
        <f t="shared" si="22"/>
        <v>0</v>
      </c>
      <c r="BP27" s="44">
        <f t="shared" si="23"/>
        <v>0</v>
      </c>
      <c r="BQ27" s="42"/>
    </row>
    <row r="28" spans="1:69" s="45" customFormat="1" ht="105" x14ac:dyDescent="0.25">
      <c r="A28" s="34">
        <v>11300</v>
      </c>
      <c r="B28" s="35" t="str">
        <f>+VLOOKUP(A28,'[1]TAB. REF. PA'!$A$4:$B$14,2,FALSE)</f>
        <v>Dirección de Gestión de Recursos Financieros de Salud</v>
      </c>
      <c r="C28" s="36" t="s">
        <v>160</v>
      </c>
      <c r="D28" s="35" t="s">
        <v>145</v>
      </c>
      <c r="E28" s="36" t="s">
        <v>161</v>
      </c>
      <c r="F28" s="35" t="s">
        <v>162</v>
      </c>
      <c r="G28" s="37" t="s">
        <v>123</v>
      </c>
      <c r="H28" s="46">
        <v>1</v>
      </c>
      <c r="I28" s="36" t="s">
        <v>309</v>
      </c>
      <c r="J28" s="38" t="s">
        <v>172</v>
      </c>
      <c r="K28" s="39">
        <v>165927919000</v>
      </c>
      <c r="L28" s="142">
        <v>3.8834487203722474E-3</v>
      </c>
      <c r="M28" s="41" t="s">
        <v>46</v>
      </c>
      <c r="N28" s="41" t="s">
        <v>68</v>
      </c>
      <c r="O28" s="41" t="s">
        <v>21</v>
      </c>
      <c r="P28" s="41" t="s">
        <v>36</v>
      </c>
      <c r="Q28" s="41" t="s">
        <v>213</v>
      </c>
      <c r="R28" s="42"/>
      <c r="S28" s="41" t="s">
        <v>182</v>
      </c>
      <c r="T28" s="41" t="s">
        <v>99</v>
      </c>
      <c r="U28" s="40">
        <v>1</v>
      </c>
      <c r="V28" s="35" t="str">
        <f>+$J$28</f>
        <v>Atención en salud, transporte primario, indemnizaciones y auxilios funerarios víctimas</v>
      </c>
      <c r="W28" s="39">
        <v>165927919000</v>
      </c>
      <c r="X28" s="34" t="s">
        <v>116</v>
      </c>
      <c r="Y28" s="40">
        <v>0.25</v>
      </c>
      <c r="Z28" s="35" t="str">
        <f>+$J$28</f>
        <v>Atención en salud, transporte primario, indemnizaciones y auxilios funerarios víctimas</v>
      </c>
      <c r="AA28" s="49">
        <v>41481979750</v>
      </c>
      <c r="AB28" s="42"/>
      <c r="AC28" s="42"/>
      <c r="AD28" s="40">
        <f t="shared" si="0"/>
        <v>0</v>
      </c>
      <c r="AE28" s="40">
        <f t="shared" si="1"/>
        <v>0</v>
      </c>
      <c r="AF28" s="40">
        <f t="shared" si="2"/>
        <v>0</v>
      </c>
      <c r="AG28" s="40">
        <f t="shared" si="3"/>
        <v>0</v>
      </c>
      <c r="AH28" s="40">
        <v>0.25</v>
      </c>
      <c r="AI28" s="35" t="str">
        <f>+$J$28</f>
        <v>Atención en salud, transporte primario, indemnizaciones y auxilios funerarios víctimas</v>
      </c>
      <c r="AJ28" s="49">
        <v>41481979750</v>
      </c>
      <c r="AK28" s="42"/>
      <c r="AL28" s="42"/>
      <c r="AM28" s="40">
        <f t="shared" si="4"/>
        <v>0</v>
      </c>
      <c r="AN28" s="40">
        <f t="shared" si="5"/>
        <v>0</v>
      </c>
      <c r="AO28" s="40">
        <f t="shared" si="6"/>
        <v>0</v>
      </c>
      <c r="AP28" s="43">
        <f t="shared" si="7"/>
        <v>0</v>
      </c>
      <c r="AQ28" s="40">
        <v>0.25</v>
      </c>
      <c r="AR28" s="35" t="str">
        <f>+$J$28</f>
        <v>Atención en salud, transporte primario, indemnizaciones y auxilios funerarios víctimas</v>
      </c>
      <c r="AS28" s="49">
        <v>41481979750</v>
      </c>
      <c r="AT28" s="42"/>
      <c r="AU28" s="42"/>
      <c r="AV28" s="40">
        <f t="shared" si="8"/>
        <v>0</v>
      </c>
      <c r="AW28" s="40">
        <f t="shared" si="9"/>
        <v>0</v>
      </c>
      <c r="AX28" s="40">
        <f t="shared" si="10"/>
        <v>0</v>
      </c>
      <c r="AY28" s="40">
        <f t="shared" si="11"/>
        <v>0</v>
      </c>
      <c r="AZ28" s="40">
        <v>0.25</v>
      </c>
      <c r="BA28" s="35" t="str">
        <f>+$J$28</f>
        <v>Atención en salud, transporte primario, indemnizaciones y auxilios funerarios víctimas</v>
      </c>
      <c r="BB28" s="49">
        <v>41481979750</v>
      </c>
      <c r="BC28" s="42"/>
      <c r="BD28" s="42"/>
      <c r="BE28" s="40">
        <f t="shared" si="12"/>
        <v>0</v>
      </c>
      <c r="BF28" s="40">
        <f t="shared" si="13"/>
        <v>0</v>
      </c>
      <c r="BG28" s="40">
        <f t="shared" si="14"/>
        <v>0</v>
      </c>
      <c r="BH28" s="40">
        <f t="shared" si="15"/>
        <v>0</v>
      </c>
      <c r="BI28" s="44">
        <f t="shared" si="16"/>
        <v>0</v>
      </c>
      <c r="BJ28" s="44">
        <f t="shared" si="17"/>
        <v>0</v>
      </c>
      <c r="BK28" s="44">
        <f t="shared" si="18"/>
        <v>0</v>
      </c>
      <c r="BL28" s="44">
        <f t="shared" si="19"/>
        <v>0</v>
      </c>
      <c r="BM28" s="44">
        <f t="shared" si="20"/>
        <v>0</v>
      </c>
      <c r="BN28" s="44">
        <f t="shared" si="21"/>
        <v>0</v>
      </c>
      <c r="BO28" s="44">
        <f t="shared" si="22"/>
        <v>0</v>
      </c>
      <c r="BP28" s="44">
        <f t="shared" si="23"/>
        <v>0</v>
      </c>
      <c r="BQ28" s="42"/>
    </row>
    <row r="29" spans="1:69" s="45" customFormat="1" ht="105" x14ac:dyDescent="0.25">
      <c r="A29" s="34">
        <v>11300</v>
      </c>
      <c r="B29" s="35" t="str">
        <f>+VLOOKUP(A29,'[1]TAB. REF. PA'!$A$4:$B$14,2,FALSE)</f>
        <v>Dirección de Gestión de Recursos Financieros de Salud</v>
      </c>
      <c r="C29" s="36" t="s">
        <v>160</v>
      </c>
      <c r="D29" s="35" t="s">
        <v>145</v>
      </c>
      <c r="E29" s="36" t="s">
        <v>161</v>
      </c>
      <c r="F29" s="35" t="s">
        <v>162</v>
      </c>
      <c r="G29" s="37" t="s">
        <v>123</v>
      </c>
      <c r="H29" s="46">
        <v>1</v>
      </c>
      <c r="I29" s="36" t="s">
        <v>310</v>
      </c>
      <c r="J29" s="38" t="s">
        <v>176</v>
      </c>
      <c r="K29" s="39">
        <v>3872113000</v>
      </c>
      <c r="L29" s="142">
        <v>9.0624605947036218E-5</v>
      </c>
      <c r="M29" s="41" t="s">
        <v>46</v>
      </c>
      <c r="N29" s="41" t="s">
        <v>68</v>
      </c>
      <c r="O29" s="41" t="s">
        <v>21</v>
      </c>
      <c r="P29" s="41" t="s">
        <v>36</v>
      </c>
      <c r="Q29" s="41" t="s">
        <v>213</v>
      </c>
      <c r="R29" s="42"/>
      <c r="S29" s="41" t="s">
        <v>182</v>
      </c>
      <c r="T29" s="41" t="s">
        <v>99</v>
      </c>
      <c r="U29" s="40">
        <v>1</v>
      </c>
      <c r="V29" s="35" t="str">
        <f>+$J$29</f>
        <v>Fortalecimiento red de urgencias nacional, emergencias sanitarias y eventos catastróficos</v>
      </c>
      <c r="W29" s="39">
        <v>3872113000</v>
      </c>
      <c r="X29" s="34" t="s">
        <v>116</v>
      </c>
      <c r="Y29" s="40">
        <v>0.25</v>
      </c>
      <c r="Z29" s="35" t="str">
        <f>+$J$29</f>
        <v>Fortalecimiento red de urgencias nacional, emergencias sanitarias y eventos catastróficos</v>
      </c>
      <c r="AA29" s="49">
        <v>968028250</v>
      </c>
      <c r="AB29" s="42"/>
      <c r="AC29" s="42"/>
      <c r="AD29" s="40">
        <f t="shared" si="0"/>
        <v>0</v>
      </c>
      <c r="AE29" s="40">
        <f t="shared" si="1"/>
        <v>0</v>
      </c>
      <c r="AF29" s="40">
        <f t="shared" si="2"/>
        <v>0</v>
      </c>
      <c r="AG29" s="40">
        <f t="shared" si="3"/>
        <v>0</v>
      </c>
      <c r="AH29" s="40">
        <v>0.25</v>
      </c>
      <c r="AI29" s="35" t="str">
        <f>+$J$29</f>
        <v>Fortalecimiento red de urgencias nacional, emergencias sanitarias y eventos catastróficos</v>
      </c>
      <c r="AJ29" s="49">
        <v>968028250</v>
      </c>
      <c r="AK29" s="42"/>
      <c r="AL29" s="42"/>
      <c r="AM29" s="40">
        <f t="shared" si="4"/>
        <v>0</v>
      </c>
      <c r="AN29" s="40">
        <f t="shared" si="5"/>
        <v>0</v>
      </c>
      <c r="AO29" s="40">
        <f t="shared" si="6"/>
        <v>0</v>
      </c>
      <c r="AP29" s="43">
        <f t="shared" si="7"/>
        <v>0</v>
      </c>
      <c r="AQ29" s="40">
        <v>0.25</v>
      </c>
      <c r="AR29" s="35" t="str">
        <f>+$J$29</f>
        <v>Fortalecimiento red de urgencias nacional, emergencias sanitarias y eventos catastróficos</v>
      </c>
      <c r="AS29" s="49">
        <v>968028250</v>
      </c>
      <c r="AT29" s="42"/>
      <c r="AU29" s="42"/>
      <c r="AV29" s="40">
        <f t="shared" si="8"/>
        <v>0</v>
      </c>
      <c r="AW29" s="40">
        <f t="shared" si="9"/>
        <v>0</v>
      </c>
      <c r="AX29" s="40">
        <f t="shared" si="10"/>
        <v>0</v>
      </c>
      <c r="AY29" s="40">
        <f t="shared" si="11"/>
        <v>0</v>
      </c>
      <c r="AZ29" s="40">
        <v>0.25</v>
      </c>
      <c r="BA29" s="35" t="str">
        <f>+$J$29</f>
        <v>Fortalecimiento red de urgencias nacional, emergencias sanitarias y eventos catastróficos</v>
      </c>
      <c r="BB29" s="49">
        <v>968028250</v>
      </c>
      <c r="BC29" s="42"/>
      <c r="BD29" s="42"/>
      <c r="BE29" s="40">
        <f t="shared" si="12"/>
        <v>0</v>
      </c>
      <c r="BF29" s="40">
        <f t="shared" si="13"/>
        <v>0</v>
      </c>
      <c r="BG29" s="40">
        <f t="shared" si="14"/>
        <v>0</v>
      </c>
      <c r="BH29" s="40">
        <f t="shared" si="15"/>
        <v>0</v>
      </c>
      <c r="BI29" s="44">
        <f t="shared" si="16"/>
        <v>0</v>
      </c>
      <c r="BJ29" s="44">
        <f t="shared" si="17"/>
        <v>0</v>
      </c>
      <c r="BK29" s="44">
        <f t="shared" si="18"/>
        <v>0</v>
      </c>
      <c r="BL29" s="44">
        <f t="shared" si="19"/>
        <v>0</v>
      </c>
      <c r="BM29" s="44">
        <f t="shared" si="20"/>
        <v>0</v>
      </c>
      <c r="BN29" s="44">
        <f t="shared" si="21"/>
        <v>0</v>
      </c>
      <c r="BO29" s="44">
        <f t="shared" si="22"/>
        <v>0</v>
      </c>
      <c r="BP29" s="44">
        <f t="shared" si="23"/>
        <v>0</v>
      </c>
      <c r="BQ29" s="42"/>
    </row>
    <row r="30" spans="1:69" s="45" customFormat="1" ht="105" x14ac:dyDescent="0.25">
      <c r="A30" s="34">
        <v>11300</v>
      </c>
      <c r="B30" s="35" t="str">
        <f>+VLOOKUP(A30,'[1]TAB. REF. PA'!$A$4:$B$14,2,FALSE)</f>
        <v>Dirección de Gestión de Recursos Financieros de Salud</v>
      </c>
      <c r="C30" s="36" t="s">
        <v>160</v>
      </c>
      <c r="D30" s="35" t="s">
        <v>145</v>
      </c>
      <c r="E30" s="36" t="s">
        <v>161</v>
      </c>
      <c r="F30" s="35" t="s">
        <v>162</v>
      </c>
      <c r="G30" s="37" t="s">
        <v>123</v>
      </c>
      <c r="H30" s="46">
        <v>1</v>
      </c>
      <c r="I30" s="36" t="s">
        <v>311</v>
      </c>
      <c r="J30" s="38" t="s">
        <v>177</v>
      </c>
      <c r="K30" s="39">
        <v>20994082000</v>
      </c>
      <c r="L30" s="142">
        <v>4.9135456751127002E-4</v>
      </c>
      <c r="M30" s="41" t="s">
        <v>46</v>
      </c>
      <c r="N30" s="41" t="s">
        <v>68</v>
      </c>
      <c r="O30" s="41" t="s">
        <v>21</v>
      </c>
      <c r="P30" s="41" t="s">
        <v>36</v>
      </c>
      <c r="Q30" s="41" t="s">
        <v>213</v>
      </c>
      <c r="R30" s="42"/>
      <c r="S30" s="41" t="s">
        <v>182</v>
      </c>
      <c r="T30" s="41" t="s">
        <v>99</v>
      </c>
      <c r="U30" s="40">
        <v>1</v>
      </c>
      <c r="V30" s="35" t="str">
        <f>+$J$30</f>
        <v>Otros programas de salud promoción y prevención</v>
      </c>
      <c r="W30" s="39">
        <v>20994082000</v>
      </c>
      <c r="X30" s="34" t="s">
        <v>116</v>
      </c>
      <c r="Y30" s="40">
        <v>0.25</v>
      </c>
      <c r="Z30" s="35" t="str">
        <f>+$J$30</f>
        <v>Otros programas de salud promoción y prevención</v>
      </c>
      <c r="AA30" s="49">
        <v>5248520500</v>
      </c>
      <c r="AB30" s="42"/>
      <c r="AC30" s="42"/>
      <c r="AD30" s="40">
        <f t="shared" si="0"/>
        <v>0</v>
      </c>
      <c r="AE30" s="40">
        <f t="shared" si="1"/>
        <v>0</v>
      </c>
      <c r="AF30" s="40">
        <f t="shared" si="2"/>
        <v>0</v>
      </c>
      <c r="AG30" s="40">
        <f t="shared" si="3"/>
        <v>0</v>
      </c>
      <c r="AH30" s="40">
        <v>0.25</v>
      </c>
      <c r="AI30" s="35" t="str">
        <f>+$J$30</f>
        <v>Otros programas de salud promoción y prevención</v>
      </c>
      <c r="AJ30" s="49">
        <v>5248520500</v>
      </c>
      <c r="AK30" s="42"/>
      <c r="AL30" s="42"/>
      <c r="AM30" s="40">
        <f t="shared" si="4"/>
        <v>0</v>
      </c>
      <c r="AN30" s="40">
        <f t="shared" si="5"/>
        <v>0</v>
      </c>
      <c r="AO30" s="40">
        <f t="shared" si="6"/>
        <v>0</v>
      </c>
      <c r="AP30" s="43">
        <f t="shared" si="7"/>
        <v>0</v>
      </c>
      <c r="AQ30" s="40">
        <v>0.25</v>
      </c>
      <c r="AR30" s="35" t="str">
        <f>+$J$30</f>
        <v>Otros programas de salud promoción y prevención</v>
      </c>
      <c r="AS30" s="49">
        <v>5248520500</v>
      </c>
      <c r="AT30" s="42"/>
      <c r="AU30" s="42"/>
      <c r="AV30" s="40">
        <f t="shared" si="8"/>
        <v>0</v>
      </c>
      <c r="AW30" s="40">
        <f t="shared" si="9"/>
        <v>0</v>
      </c>
      <c r="AX30" s="40">
        <f t="shared" si="10"/>
        <v>0</v>
      </c>
      <c r="AY30" s="40">
        <f t="shared" si="11"/>
        <v>0</v>
      </c>
      <c r="AZ30" s="40">
        <v>0.25</v>
      </c>
      <c r="BA30" s="35" t="str">
        <f>+$J$30</f>
        <v>Otros programas de salud promoción y prevención</v>
      </c>
      <c r="BB30" s="49">
        <v>5248520500</v>
      </c>
      <c r="BC30" s="42"/>
      <c r="BD30" s="42"/>
      <c r="BE30" s="40">
        <f t="shared" si="12"/>
        <v>0</v>
      </c>
      <c r="BF30" s="40">
        <f t="shared" si="13"/>
        <v>0</v>
      </c>
      <c r="BG30" s="40">
        <f t="shared" si="14"/>
        <v>0</v>
      </c>
      <c r="BH30" s="40">
        <f t="shared" si="15"/>
        <v>0</v>
      </c>
      <c r="BI30" s="44">
        <f t="shared" si="16"/>
        <v>0</v>
      </c>
      <c r="BJ30" s="44">
        <f t="shared" si="17"/>
        <v>0</v>
      </c>
      <c r="BK30" s="44">
        <f t="shared" si="18"/>
        <v>0</v>
      </c>
      <c r="BL30" s="44">
        <f t="shared" si="19"/>
        <v>0</v>
      </c>
      <c r="BM30" s="44">
        <f t="shared" si="20"/>
        <v>0</v>
      </c>
      <c r="BN30" s="44">
        <f t="shared" si="21"/>
        <v>0</v>
      </c>
      <c r="BO30" s="44">
        <f t="shared" si="22"/>
        <v>0</v>
      </c>
      <c r="BP30" s="44">
        <f t="shared" si="23"/>
        <v>0</v>
      </c>
      <c r="BQ30" s="42"/>
    </row>
    <row r="31" spans="1:69" s="45" customFormat="1" ht="105" x14ac:dyDescent="0.25">
      <c r="A31" s="34">
        <v>11300</v>
      </c>
      <c r="B31" s="35" t="str">
        <f>+VLOOKUP(A31,'[1]TAB. REF. PA'!$A$4:$B$14,2,FALSE)</f>
        <v>Dirección de Gestión de Recursos Financieros de Salud</v>
      </c>
      <c r="C31" s="36" t="s">
        <v>160</v>
      </c>
      <c r="D31" s="35" t="s">
        <v>145</v>
      </c>
      <c r="E31" s="36" t="s">
        <v>161</v>
      </c>
      <c r="F31" s="35" t="s">
        <v>162</v>
      </c>
      <c r="G31" s="37" t="s">
        <v>123</v>
      </c>
      <c r="H31" s="46">
        <v>1</v>
      </c>
      <c r="I31" s="36" t="s">
        <v>312</v>
      </c>
      <c r="J31" s="38" t="s">
        <v>178</v>
      </c>
      <c r="K31" s="39">
        <v>161564182000</v>
      </c>
      <c r="L31" s="142">
        <v>3.7813179338788E-3</v>
      </c>
      <c r="M31" s="41" t="s">
        <v>46</v>
      </c>
      <c r="N31" s="41" t="s">
        <v>68</v>
      </c>
      <c r="O31" s="41" t="s">
        <v>21</v>
      </c>
      <c r="P31" s="41" t="s">
        <v>36</v>
      </c>
      <c r="Q31" s="41" t="s">
        <v>213</v>
      </c>
      <c r="R31" s="42"/>
      <c r="S31" s="41" t="s">
        <v>182</v>
      </c>
      <c r="T31" s="41" t="s">
        <v>99</v>
      </c>
      <c r="U31" s="40">
        <v>1</v>
      </c>
      <c r="V31" s="35" t="str">
        <f>+$J$31</f>
        <v>Recursos con destinación especifica</v>
      </c>
      <c r="W31" s="39">
        <v>161564182000</v>
      </c>
      <c r="X31" s="34" t="s">
        <v>116</v>
      </c>
      <c r="Y31" s="40">
        <v>0.25</v>
      </c>
      <c r="Z31" s="35" t="str">
        <f>+$J$31</f>
        <v>Recursos con destinación especifica</v>
      </c>
      <c r="AA31" s="49">
        <v>40391045500</v>
      </c>
      <c r="AB31" s="42"/>
      <c r="AC31" s="42"/>
      <c r="AD31" s="40">
        <f t="shared" si="0"/>
        <v>0</v>
      </c>
      <c r="AE31" s="40">
        <f t="shared" si="1"/>
        <v>0</v>
      </c>
      <c r="AF31" s="40">
        <f t="shared" si="2"/>
        <v>0</v>
      </c>
      <c r="AG31" s="40">
        <f t="shared" si="3"/>
        <v>0</v>
      </c>
      <c r="AH31" s="40">
        <v>0.25</v>
      </c>
      <c r="AI31" s="35" t="str">
        <f>+$J$31</f>
        <v>Recursos con destinación especifica</v>
      </c>
      <c r="AJ31" s="49">
        <v>40391045500</v>
      </c>
      <c r="AK31" s="42"/>
      <c r="AL31" s="42"/>
      <c r="AM31" s="40">
        <f t="shared" si="4"/>
        <v>0</v>
      </c>
      <c r="AN31" s="40">
        <f t="shared" si="5"/>
        <v>0</v>
      </c>
      <c r="AO31" s="40">
        <f t="shared" si="6"/>
        <v>0</v>
      </c>
      <c r="AP31" s="43">
        <f t="shared" si="7"/>
        <v>0</v>
      </c>
      <c r="AQ31" s="40">
        <v>0.25</v>
      </c>
      <c r="AR31" s="35" t="str">
        <f>+$J$31</f>
        <v>Recursos con destinación especifica</v>
      </c>
      <c r="AS31" s="49">
        <v>40391045500</v>
      </c>
      <c r="AT31" s="42"/>
      <c r="AU31" s="42"/>
      <c r="AV31" s="40">
        <f t="shared" si="8"/>
        <v>0</v>
      </c>
      <c r="AW31" s="40">
        <f t="shared" si="9"/>
        <v>0</v>
      </c>
      <c r="AX31" s="40">
        <f t="shared" si="10"/>
        <v>0</v>
      </c>
      <c r="AY31" s="40">
        <f t="shared" si="11"/>
        <v>0</v>
      </c>
      <c r="AZ31" s="40">
        <v>0.25</v>
      </c>
      <c r="BA31" s="35" t="str">
        <f>+$J$31</f>
        <v>Recursos con destinación especifica</v>
      </c>
      <c r="BB31" s="49">
        <v>40391045500</v>
      </c>
      <c r="BC31" s="42"/>
      <c r="BD31" s="42"/>
      <c r="BE31" s="40">
        <f t="shared" si="12"/>
        <v>0</v>
      </c>
      <c r="BF31" s="40">
        <f t="shared" si="13"/>
        <v>0</v>
      </c>
      <c r="BG31" s="40">
        <f t="shared" si="14"/>
        <v>0</v>
      </c>
      <c r="BH31" s="40">
        <f t="shared" si="15"/>
        <v>0</v>
      </c>
      <c r="BI31" s="44">
        <f t="shared" si="16"/>
        <v>0</v>
      </c>
      <c r="BJ31" s="44">
        <f t="shared" si="17"/>
        <v>0</v>
      </c>
      <c r="BK31" s="44">
        <f t="shared" si="18"/>
        <v>0</v>
      </c>
      <c r="BL31" s="44">
        <f t="shared" si="19"/>
        <v>0</v>
      </c>
      <c r="BM31" s="44">
        <f t="shared" si="20"/>
        <v>0</v>
      </c>
      <c r="BN31" s="44">
        <f t="shared" si="21"/>
        <v>0</v>
      </c>
      <c r="BO31" s="44">
        <f t="shared" si="22"/>
        <v>0</v>
      </c>
      <c r="BP31" s="44">
        <f t="shared" si="23"/>
        <v>0</v>
      </c>
      <c r="BQ31" s="42"/>
    </row>
    <row r="32" spans="1:69" s="45" customFormat="1" ht="105" x14ac:dyDescent="0.25">
      <c r="A32" s="34">
        <v>11300</v>
      </c>
      <c r="B32" s="35" t="str">
        <f>+VLOOKUP(A32,'[1]TAB. REF. PA'!$A$4:$B$14,2,FALSE)</f>
        <v>Dirección de Gestión de Recursos Financieros de Salud</v>
      </c>
      <c r="C32" s="36" t="s">
        <v>160</v>
      </c>
      <c r="D32" s="35" t="s">
        <v>145</v>
      </c>
      <c r="E32" s="36" t="s">
        <v>161</v>
      </c>
      <c r="F32" s="35" t="s">
        <v>162</v>
      </c>
      <c r="G32" s="37" t="s">
        <v>123</v>
      </c>
      <c r="H32" s="46">
        <v>1</v>
      </c>
      <c r="I32" s="36" t="s">
        <v>313</v>
      </c>
      <c r="J32" s="38" t="s">
        <v>179</v>
      </c>
      <c r="K32" s="39">
        <v>51737471000</v>
      </c>
      <c r="L32" s="142">
        <v>1.2108861291163801E-3</v>
      </c>
      <c r="M32" s="41" t="s">
        <v>46</v>
      </c>
      <c r="N32" s="41" t="s">
        <v>68</v>
      </c>
      <c r="O32" s="41" t="s">
        <v>21</v>
      </c>
      <c r="P32" s="41" t="s">
        <v>36</v>
      </c>
      <c r="Q32" s="41" t="s">
        <v>213</v>
      </c>
      <c r="R32" s="42"/>
      <c r="S32" s="41" t="s">
        <v>182</v>
      </c>
      <c r="T32" s="41" t="s">
        <v>99</v>
      </c>
      <c r="U32" s="40">
        <v>1</v>
      </c>
      <c r="V32" s="35" t="str">
        <f>+$J$32</f>
        <v>FONSAET</v>
      </c>
      <c r="W32" s="39">
        <v>51737471000</v>
      </c>
      <c r="X32" s="34" t="s">
        <v>116</v>
      </c>
      <c r="Y32" s="40">
        <v>0.25</v>
      </c>
      <c r="Z32" s="35" t="str">
        <f>+$J$32</f>
        <v>FONSAET</v>
      </c>
      <c r="AA32" s="49">
        <v>12934367750</v>
      </c>
      <c r="AB32" s="42"/>
      <c r="AC32" s="42"/>
      <c r="AD32" s="40">
        <f t="shared" si="0"/>
        <v>0</v>
      </c>
      <c r="AE32" s="40">
        <f t="shared" si="1"/>
        <v>0</v>
      </c>
      <c r="AF32" s="40">
        <f t="shared" si="2"/>
        <v>0</v>
      </c>
      <c r="AG32" s="40">
        <f t="shared" si="3"/>
        <v>0</v>
      </c>
      <c r="AH32" s="40">
        <v>0.25</v>
      </c>
      <c r="AI32" s="35" t="str">
        <f>+$J$32</f>
        <v>FONSAET</v>
      </c>
      <c r="AJ32" s="49">
        <v>12934367750</v>
      </c>
      <c r="AK32" s="42"/>
      <c r="AL32" s="42"/>
      <c r="AM32" s="40">
        <f t="shared" si="4"/>
        <v>0</v>
      </c>
      <c r="AN32" s="40">
        <f t="shared" si="5"/>
        <v>0</v>
      </c>
      <c r="AO32" s="40">
        <f t="shared" si="6"/>
        <v>0</v>
      </c>
      <c r="AP32" s="43">
        <f t="shared" si="7"/>
        <v>0</v>
      </c>
      <c r="AQ32" s="40">
        <v>0.25</v>
      </c>
      <c r="AR32" s="35" t="str">
        <f>+$J$32</f>
        <v>FONSAET</v>
      </c>
      <c r="AS32" s="49">
        <v>12934367750</v>
      </c>
      <c r="AT32" s="42"/>
      <c r="AU32" s="42"/>
      <c r="AV32" s="40">
        <f t="shared" si="8"/>
        <v>0</v>
      </c>
      <c r="AW32" s="40">
        <f t="shared" si="9"/>
        <v>0</v>
      </c>
      <c r="AX32" s="40">
        <f t="shared" si="10"/>
        <v>0</v>
      </c>
      <c r="AY32" s="40">
        <f t="shared" si="11"/>
        <v>0</v>
      </c>
      <c r="AZ32" s="40">
        <v>0.25</v>
      </c>
      <c r="BA32" s="35" t="str">
        <f>+$J$32</f>
        <v>FONSAET</v>
      </c>
      <c r="BB32" s="49">
        <v>12934367750</v>
      </c>
      <c r="BC32" s="42"/>
      <c r="BD32" s="42"/>
      <c r="BE32" s="40">
        <f t="shared" si="12"/>
        <v>0</v>
      </c>
      <c r="BF32" s="40">
        <f t="shared" si="13"/>
        <v>0</v>
      </c>
      <c r="BG32" s="40">
        <f t="shared" si="14"/>
        <v>0</v>
      </c>
      <c r="BH32" s="40">
        <f t="shared" si="15"/>
        <v>0</v>
      </c>
      <c r="BI32" s="44">
        <f t="shared" si="16"/>
        <v>0</v>
      </c>
      <c r="BJ32" s="44">
        <f t="shared" si="17"/>
        <v>0</v>
      </c>
      <c r="BK32" s="44">
        <f t="shared" si="18"/>
        <v>0</v>
      </c>
      <c r="BL32" s="44">
        <f t="shared" si="19"/>
        <v>0</v>
      </c>
      <c r="BM32" s="44">
        <f t="shared" si="20"/>
        <v>0</v>
      </c>
      <c r="BN32" s="44">
        <f t="shared" si="21"/>
        <v>0</v>
      </c>
      <c r="BO32" s="44">
        <f t="shared" si="22"/>
        <v>0</v>
      </c>
      <c r="BP32" s="44">
        <f t="shared" si="23"/>
        <v>0</v>
      </c>
      <c r="BQ32" s="42"/>
    </row>
    <row r="33" spans="1:69" s="45" customFormat="1" ht="105" x14ac:dyDescent="0.25">
      <c r="A33" s="34">
        <v>11300</v>
      </c>
      <c r="B33" s="35" t="str">
        <f>+VLOOKUP(A33,'[1]TAB. REF. PA'!$A$4:$B$14,2,FALSE)</f>
        <v>Dirección de Gestión de Recursos Financieros de Salud</v>
      </c>
      <c r="C33" s="36" t="s">
        <v>160</v>
      </c>
      <c r="D33" s="35" t="s">
        <v>145</v>
      </c>
      <c r="E33" s="36" t="s">
        <v>161</v>
      </c>
      <c r="F33" s="35" t="s">
        <v>162</v>
      </c>
      <c r="G33" s="37" t="s">
        <v>123</v>
      </c>
      <c r="H33" s="46">
        <v>1</v>
      </c>
      <c r="I33" s="36" t="s">
        <v>314</v>
      </c>
      <c r="J33" s="38" t="s">
        <v>180</v>
      </c>
      <c r="K33" s="39">
        <v>4936416000</v>
      </c>
      <c r="L33" s="142">
        <v>1.1553401328696884E-4</v>
      </c>
      <c r="M33" s="41" t="s">
        <v>46</v>
      </c>
      <c r="N33" s="41" t="s">
        <v>68</v>
      </c>
      <c r="O33" s="41" t="s">
        <v>21</v>
      </c>
      <c r="P33" s="41" t="s">
        <v>36</v>
      </c>
      <c r="Q33" s="41" t="s">
        <v>213</v>
      </c>
      <c r="R33" s="42"/>
      <c r="S33" s="41" t="s">
        <v>182</v>
      </c>
      <c r="T33" s="41" t="s">
        <v>99</v>
      </c>
      <c r="U33" s="40">
        <v>1</v>
      </c>
      <c r="V33" s="35" t="str">
        <f>+$J$33</f>
        <v>Rendimientos Financieros cuentas de recaudo EPS - SSF</v>
      </c>
      <c r="W33" s="39">
        <v>4936416000</v>
      </c>
      <c r="X33" s="34" t="s">
        <v>116</v>
      </c>
      <c r="Y33" s="40">
        <v>0.25</v>
      </c>
      <c r="Z33" s="35" t="str">
        <f>+$J$33</f>
        <v>Rendimientos Financieros cuentas de recaudo EPS - SSF</v>
      </c>
      <c r="AA33" s="49">
        <v>1234104000</v>
      </c>
      <c r="AB33" s="42"/>
      <c r="AC33" s="42"/>
      <c r="AD33" s="40">
        <f t="shared" si="0"/>
        <v>0</v>
      </c>
      <c r="AE33" s="40">
        <f t="shared" si="1"/>
        <v>0</v>
      </c>
      <c r="AF33" s="40">
        <f t="shared" si="2"/>
        <v>0</v>
      </c>
      <c r="AG33" s="40">
        <f t="shared" si="3"/>
        <v>0</v>
      </c>
      <c r="AH33" s="40">
        <v>0.25</v>
      </c>
      <c r="AI33" s="35" t="str">
        <f>+$J$33</f>
        <v>Rendimientos Financieros cuentas de recaudo EPS - SSF</v>
      </c>
      <c r="AJ33" s="49">
        <v>1234104000</v>
      </c>
      <c r="AK33" s="42"/>
      <c r="AL33" s="42"/>
      <c r="AM33" s="40">
        <f t="shared" si="4"/>
        <v>0</v>
      </c>
      <c r="AN33" s="40">
        <f t="shared" si="5"/>
        <v>0</v>
      </c>
      <c r="AO33" s="40">
        <f t="shared" si="6"/>
        <v>0</v>
      </c>
      <c r="AP33" s="43">
        <f t="shared" si="7"/>
        <v>0</v>
      </c>
      <c r="AQ33" s="40">
        <v>0.25</v>
      </c>
      <c r="AR33" s="35" t="str">
        <f>+$J$33</f>
        <v>Rendimientos Financieros cuentas de recaudo EPS - SSF</v>
      </c>
      <c r="AS33" s="49">
        <v>1234104000</v>
      </c>
      <c r="AT33" s="42"/>
      <c r="AU33" s="42"/>
      <c r="AV33" s="40">
        <f t="shared" si="8"/>
        <v>0</v>
      </c>
      <c r="AW33" s="40">
        <f t="shared" si="9"/>
        <v>0</v>
      </c>
      <c r="AX33" s="40">
        <f t="shared" si="10"/>
        <v>0</v>
      </c>
      <c r="AY33" s="40">
        <f t="shared" si="11"/>
        <v>0</v>
      </c>
      <c r="AZ33" s="40">
        <v>0.25</v>
      </c>
      <c r="BA33" s="35" t="str">
        <f>+$J$33</f>
        <v>Rendimientos Financieros cuentas de recaudo EPS - SSF</v>
      </c>
      <c r="BB33" s="49">
        <v>1234104000</v>
      </c>
      <c r="BC33" s="42"/>
      <c r="BD33" s="42"/>
      <c r="BE33" s="40">
        <f t="shared" si="12"/>
        <v>0</v>
      </c>
      <c r="BF33" s="40">
        <f t="shared" si="13"/>
        <v>0</v>
      </c>
      <c r="BG33" s="40">
        <f t="shared" si="14"/>
        <v>0</v>
      </c>
      <c r="BH33" s="40">
        <f t="shared" si="15"/>
        <v>0</v>
      </c>
      <c r="BI33" s="44">
        <f t="shared" si="16"/>
        <v>0</v>
      </c>
      <c r="BJ33" s="44">
        <f t="shared" si="17"/>
        <v>0</v>
      </c>
      <c r="BK33" s="44">
        <f t="shared" si="18"/>
        <v>0</v>
      </c>
      <c r="BL33" s="44">
        <f t="shared" si="19"/>
        <v>0</v>
      </c>
      <c r="BM33" s="44">
        <f t="shared" si="20"/>
        <v>0</v>
      </c>
      <c r="BN33" s="44">
        <f t="shared" si="21"/>
        <v>0</v>
      </c>
      <c r="BO33" s="44">
        <f t="shared" si="22"/>
        <v>0</v>
      </c>
      <c r="BP33" s="44">
        <f t="shared" si="23"/>
        <v>0</v>
      </c>
      <c r="BQ33" s="42"/>
    </row>
    <row r="34" spans="1:69" s="45" customFormat="1" ht="105" x14ac:dyDescent="0.25">
      <c r="A34" s="34">
        <v>11300</v>
      </c>
      <c r="B34" s="35" t="str">
        <f>+VLOOKUP(A34,'[1]TAB. REF. PA'!$A$4:$B$14,2,FALSE)</f>
        <v>Dirección de Gestión de Recursos Financieros de Salud</v>
      </c>
      <c r="C34" s="36" t="s">
        <v>160</v>
      </c>
      <c r="D34" s="35" t="s">
        <v>145</v>
      </c>
      <c r="E34" s="36" t="s">
        <v>161</v>
      </c>
      <c r="F34" s="35" t="s">
        <v>162</v>
      </c>
      <c r="G34" s="37" t="s">
        <v>123</v>
      </c>
      <c r="H34" s="46">
        <v>1</v>
      </c>
      <c r="I34" s="36" t="s">
        <v>315</v>
      </c>
      <c r="J34" s="38" t="s">
        <v>181</v>
      </c>
      <c r="K34" s="39">
        <v>50000000000</v>
      </c>
      <c r="L34" s="142">
        <v>1.1702216070016065E-3</v>
      </c>
      <c r="M34" s="41" t="s">
        <v>46</v>
      </c>
      <c r="N34" s="41" t="s">
        <v>68</v>
      </c>
      <c r="O34" s="41" t="s">
        <v>21</v>
      </c>
      <c r="P34" s="41" t="s">
        <v>36</v>
      </c>
      <c r="Q34" s="41" t="s">
        <v>213</v>
      </c>
      <c r="R34" s="42"/>
      <c r="S34" s="41" t="s">
        <v>182</v>
      </c>
      <c r="T34" s="41" t="s">
        <v>99</v>
      </c>
      <c r="U34" s="40">
        <v>1</v>
      </c>
      <c r="V34" s="35" t="str">
        <f>+$J$34</f>
        <v>Fortalecimientos Patrimonial a las Entidades del Sector salud</v>
      </c>
      <c r="W34" s="39">
        <v>50000000000</v>
      </c>
      <c r="X34" s="34" t="s">
        <v>116</v>
      </c>
      <c r="Y34" s="40">
        <v>0.25</v>
      </c>
      <c r="Z34" s="35" t="str">
        <f>+$J$34</f>
        <v>Fortalecimientos Patrimonial a las Entidades del Sector salud</v>
      </c>
      <c r="AA34" s="49">
        <v>12500000000</v>
      </c>
      <c r="AB34" s="42"/>
      <c r="AC34" s="42"/>
      <c r="AD34" s="40">
        <f t="shared" si="0"/>
        <v>0</v>
      </c>
      <c r="AE34" s="40">
        <f t="shared" si="1"/>
        <v>0</v>
      </c>
      <c r="AF34" s="40">
        <f t="shared" si="2"/>
        <v>0</v>
      </c>
      <c r="AG34" s="40">
        <f t="shared" si="3"/>
        <v>0</v>
      </c>
      <c r="AH34" s="40">
        <v>0.25</v>
      </c>
      <c r="AI34" s="35" t="str">
        <f>+$J$34</f>
        <v>Fortalecimientos Patrimonial a las Entidades del Sector salud</v>
      </c>
      <c r="AJ34" s="49">
        <v>12500000000</v>
      </c>
      <c r="AK34" s="42"/>
      <c r="AL34" s="42"/>
      <c r="AM34" s="40">
        <f t="shared" si="4"/>
        <v>0</v>
      </c>
      <c r="AN34" s="40">
        <f t="shared" si="5"/>
        <v>0</v>
      </c>
      <c r="AO34" s="40">
        <f t="shared" si="6"/>
        <v>0</v>
      </c>
      <c r="AP34" s="43">
        <f t="shared" si="7"/>
        <v>0</v>
      </c>
      <c r="AQ34" s="40">
        <v>0.25</v>
      </c>
      <c r="AR34" s="35" t="str">
        <f>+$J$34</f>
        <v>Fortalecimientos Patrimonial a las Entidades del Sector salud</v>
      </c>
      <c r="AS34" s="49">
        <v>12500000000</v>
      </c>
      <c r="AT34" s="42"/>
      <c r="AU34" s="42"/>
      <c r="AV34" s="40">
        <f t="shared" si="8"/>
        <v>0</v>
      </c>
      <c r="AW34" s="40">
        <f t="shared" si="9"/>
        <v>0</v>
      </c>
      <c r="AX34" s="40">
        <f t="shared" si="10"/>
        <v>0</v>
      </c>
      <c r="AY34" s="40">
        <f t="shared" si="11"/>
        <v>0</v>
      </c>
      <c r="AZ34" s="40">
        <v>0.25</v>
      </c>
      <c r="BA34" s="35" t="str">
        <f>+$J$34</f>
        <v>Fortalecimientos Patrimonial a las Entidades del Sector salud</v>
      </c>
      <c r="BB34" s="49">
        <v>12500000000</v>
      </c>
      <c r="BC34" s="42"/>
      <c r="BD34" s="42"/>
      <c r="BE34" s="40">
        <f t="shared" si="12"/>
        <v>0</v>
      </c>
      <c r="BF34" s="40">
        <f t="shared" si="13"/>
        <v>0</v>
      </c>
      <c r="BG34" s="40">
        <f t="shared" si="14"/>
        <v>0</v>
      </c>
      <c r="BH34" s="40">
        <f t="shared" si="15"/>
        <v>0</v>
      </c>
      <c r="BI34" s="44">
        <f t="shared" si="16"/>
        <v>0</v>
      </c>
      <c r="BJ34" s="44">
        <f t="shared" si="17"/>
        <v>0</v>
      </c>
      <c r="BK34" s="44">
        <f t="shared" si="18"/>
        <v>0</v>
      </c>
      <c r="BL34" s="44">
        <f t="shared" si="19"/>
        <v>0</v>
      </c>
      <c r="BM34" s="44">
        <f t="shared" si="20"/>
        <v>0</v>
      </c>
      <c r="BN34" s="44">
        <f t="shared" si="21"/>
        <v>0</v>
      </c>
      <c r="BO34" s="44">
        <f t="shared" si="22"/>
        <v>0</v>
      </c>
      <c r="BP34" s="44">
        <f t="shared" si="23"/>
        <v>0</v>
      </c>
      <c r="BQ34" s="42"/>
    </row>
    <row r="35" spans="1:69" s="45" customFormat="1" ht="105" x14ac:dyDescent="0.25">
      <c r="A35" s="34">
        <v>11300</v>
      </c>
      <c r="B35" s="35" t="str">
        <f>+VLOOKUP(A35,'[1]TAB. REF. PA'!$A$4:$B$14,2,FALSE)</f>
        <v>Dirección de Gestión de Recursos Financieros de Salud</v>
      </c>
      <c r="C35" s="36" t="s">
        <v>160</v>
      </c>
      <c r="D35" s="35" t="s">
        <v>145</v>
      </c>
      <c r="E35" s="36" t="s">
        <v>578</v>
      </c>
      <c r="F35" s="35" t="s">
        <v>574</v>
      </c>
      <c r="G35" s="37" t="s">
        <v>124</v>
      </c>
      <c r="H35" s="34">
        <v>12</v>
      </c>
      <c r="I35" s="36" t="s">
        <v>579</v>
      </c>
      <c r="J35" s="35" t="s">
        <v>245</v>
      </c>
      <c r="K35" s="39">
        <v>53187356</v>
      </c>
      <c r="L35" s="40">
        <v>1</v>
      </c>
      <c r="M35" s="41" t="s">
        <v>46</v>
      </c>
      <c r="N35" s="41" t="s">
        <v>68</v>
      </c>
      <c r="O35" s="41" t="s">
        <v>21</v>
      </c>
      <c r="P35" s="41" t="s">
        <v>36</v>
      </c>
      <c r="Q35" s="41" t="s">
        <v>213</v>
      </c>
      <c r="R35" s="42"/>
      <c r="S35" s="41" t="s">
        <v>626</v>
      </c>
      <c r="T35" s="41" t="s">
        <v>99</v>
      </c>
      <c r="U35" s="39">
        <v>12</v>
      </c>
      <c r="V35" s="35" t="str">
        <f>+$J$35</f>
        <v>Realizar Informes de Ejecución Presupuestal</v>
      </c>
      <c r="W35" s="39">
        <v>53187356</v>
      </c>
      <c r="X35" s="34" t="s">
        <v>117</v>
      </c>
      <c r="Y35" s="39">
        <v>3</v>
      </c>
      <c r="Z35" s="35" t="str">
        <f>+$J$35</f>
        <v>Realizar Informes de Ejecución Presupuestal</v>
      </c>
      <c r="AA35" s="49">
        <v>12240000</v>
      </c>
      <c r="AB35" s="40"/>
      <c r="AC35" s="49"/>
      <c r="AD35" s="40">
        <f t="shared" si="0"/>
        <v>0</v>
      </c>
      <c r="AE35" s="40">
        <f t="shared" si="1"/>
        <v>0</v>
      </c>
      <c r="AF35" s="40">
        <f t="shared" si="2"/>
        <v>0</v>
      </c>
      <c r="AG35" s="40">
        <f t="shared" si="3"/>
        <v>0</v>
      </c>
      <c r="AH35" s="39">
        <v>3</v>
      </c>
      <c r="AI35" s="35" t="str">
        <f>+$J$35</f>
        <v>Realizar Informes de Ejecución Presupuestal</v>
      </c>
      <c r="AJ35" s="49">
        <v>12240000</v>
      </c>
      <c r="AK35" s="42"/>
      <c r="AL35" s="42"/>
      <c r="AM35" s="40">
        <f t="shared" si="4"/>
        <v>0</v>
      </c>
      <c r="AN35" s="40">
        <f t="shared" si="5"/>
        <v>0</v>
      </c>
      <c r="AO35" s="40">
        <f t="shared" si="6"/>
        <v>0</v>
      </c>
      <c r="AP35" s="43">
        <f t="shared" si="7"/>
        <v>0</v>
      </c>
      <c r="AQ35" s="39">
        <v>3</v>
      </c>
      <c r="AR35" s="35" t="str">
        <f>+$J$35</f>
        <v>Realizar Informes de Ejecución Presupuestal</v>
      </c>
      <c r="AS35" s="49">
        <v>13296839</v>
      </c>
      <c r="AT35" s="42"/>
      <c r="AU35" s="42"/>
      <c r="AV35" s="40">
        <f t="shared" si="8"/>
        <v>0</v>
      </c>
      <c r="AW35" s="40">
        <f t="shared" si="9"/>
        <v>0</v>
      </c>
      <c r="AX35" s="40">
        <f t="shared" si="10"/>
        <v>0</v>
      </c>
      <c r="AY35" s="40">
        <f t="shared" si="11"/>
        <v>0</v>
      </c>
      <c r="AZ35" s="39">
        <v>3</v>
      </c>
      <c r="BA35" s="35" t="str">
        <f>+$J$35</f>
        <v>Realizar Informes de Ejecución Presupuestal</v>
      </c>
      <c r="BB35" s="49">
        <v>15410517</v>
      </c>
      <c r="BC35" s="42"/>
      <c r="BD35" s="42"/>
      <c r="BE35" s="40">
        <f t="shared" si="12"/>
        <v>0</v>
      </c>
      <c r="BF35" s="40">
        <f t="shared" si="13"/>
        <v>0</v>
      </c>
      <c r="BG35" s="40">
        <f t="shared" si="14"/>
        <v>0</v>
      </c>
      <c r="BH35" s="40">
        <f t="shared" si="15"/>
        <v>0</v>
      </c>
      <c r="BI35" s="44">
        <f t="shared" si="16"/>
        <v>0</v>
      </c>
      <c r="BJ35" s="44">
        <f t="shared" si="17"/>
        <v>0</v>
      </c>
      <c r="BK35" s="44">
        <f t="shared" si="18"/>
        <v>0</v>
      </c>
      <c r="BL35" s="44">
        <f t="shared" si="19"/>
        <v>0</v>
      </c>
      <c r="BM35" s="44">
        <f t="shared" si="20"/>
        <v>0</v>
      </c>
      <c r="BN35" s="44">
        <f t="shared" si="21"/>
        <v>0</v>
      </c>
      <c r="BO35" s="44">
        <f t="shared" si="22"/>
        <v>0</v>
      </c>
      <c r="BP35" s="44">
        <f t="shared" si="23"/>
        <v>0</v>
      </c>
      <c r="BQ35" s="42"/>
    </row>
    <row r="36" spans="1:69" s="45" customFormat="1" ht="105" x14ac:dyDescent="0.25">
      <c r="A36" s="34">
        <v>11300</v>
      </c>
      <c r="B36" s="35" t="str">
        <f>+VLOOKUP(A36,'[1]TAB. REF. PA'!$A$4:$B$14,2,FALSE)</f>
        <v>Dirección de Gestión de Recursos Financieros de Salud</v>
      </c>
      <c r="C36" s="36" t="s">
        <v>160</v>
      </c>
      <c r="D36" s="35" t="s">
        <v>145</v>
      </c>
      <c r="E36" s="36" t="s">
        <v>580</v>
      </c>
      <c r="F36" s="35" t="s">
        <v>246</v>
      </c>
      <c r="G36" s="37" t="s">
        <v>123</v>
      </c>
      <c r="H36" s="47">
        <v>1</v>
      </c>
      <c r="I36" s="36" t="s">
        <v>581</v>
      </c>
      <c r="J36" s="35" t="s">
        <v>247</v>
      </c>
      <c r="K36" s="39">
        <v>243106560</v>
      </c>
      <c r="L36" s="40">
        <v>0.5</v>
      </c>
      <c r="M36" s="41" t="s">
        <v>46</v>
      </c>
      <c r="N36" s="41" t="s">
        <v>68</v>
      </c>
      <c r="O36" s="41" t="s">
        <v>21</v>
      </c>
      <c r="P36" s="41" t="s">
        <v>36</v>
      </c>
      <c r="Q36" s="41" t="s">
        <v>214</v>
      </c>
      <c r="R36" s="42"/>
      <c r="S36" s="41" t="s">
        <v>594</v>
      </c>
      <c r="T36" s="41" t="s">
        <v>99</v>
      </c>
      <c r="U36" s="40">
        <v>1</v>
      </c>
      <c r="V36" s="35" t="str">
        <f>+$J$36</f>
        <v>Seguimiento e identificación del Recaudo</v>
      </c>
      <c r="W36" s="39">
        <v>243106560</v>
      </c>
      <c r="X36" s="34" t="s">
        <v>117</v>
      </c>
      <c r="Y36" s="40">
        <v>0.25</v>
      </c>
      <c r="Z36" s="35" t="str">
        <f>+$J$36</f>
        <v>Seguimiento e identificación del Recaudo</v>
      </c>
      <c r="AA36" s="49">
        <v>60776640</v>
      </c>
      <c r="AB36" s="42"/>
      <c r="AC36" s="42"/>
      <c r="AD36" s="40">
        <f t="shared" si="0"/>
        <v>0</v>
      </c>
      <c r="AE36" s="40">
        <f t="shared" si="1"/>
        <v>0</v>
      </c>
      <c r="AF36" s="40">
        <f t="shared" si="2"/>
        <v>0</v>
      </c>
      <c r="AG36" s="40">
        <f t="shared" si="3"/>
        <v>0</v>
      </c>
      <c r="AH36" s="40">
        <v>0.25</v>
      </c>
      <c r="AI36" s="35" t="str">
        <f>+$J$36</f>
        <v>Seguimiento e identificación del Recaudo</v>
      </c>
      <c r="AJ36" s="49">
        <v>60776640</v>
      </c>
      <c r="AK36" s="42"/>
      <c r="AL36" s="42"/>
      <c r="AM36" s="40">
        <f t="shared" si="4"/>
        <v>0</v>
      </c>
      <c r="AN36" s="40">
        <f t="shared" si="5"/>
        <v>0</v>
      </c>
      <c r="AO36" s="40">
        <f t="shared" si="6"/>
        <v>0</v>
      </c>
      <c r="AP36" s="43">
        <f t="shared" si="7"/>
        <v>0</v>
      </c>
      <c r="AQ36" s="40">
        <v>0.25</v>
      </c>
      <c r="AR36" s="35" t="str">
        <f>+$J$36</f>
        <v>Seguimiento e identificación del Recaudo</v>
      </c>
      <c r="AS36" s="49">
        <v>60776640</v>
      </c>
      <c r="AT36" s="42"/>
      <c r="AU36" s="42"/>
      <c r="AV36" s="40">
        <f t="shared" si="8"/>
        <v>0</v>
      </c>
      <c r="AW36" s="40">
        <f t="shared" si="9"/>
        <v>0</v>
      </c>
      <c r="AX36" s="40">
        <f t="shared" si="10"/>
        <v>0</v>
      </c>
      <c r="AY36" s="40">
        <f t="shared" si="11"/>
        <v>0</v>
      </c>
      <c r="AZ36" s="40">
        <v>0.25</v>
      </c>
      <c r="BA36" s="35" t="str">
        <f>+$J$36</f>
        <v>Seguimiento e identificación del Recaudo</v>
      </c>
      <c r="BB36" s="49">
        <v>60776640</v>
      </c>
      <c r="BC36" s="42"/>
      <c r="BD36" s="42"/>
      <c r="BE36" s="40">
        <f t="shared" si="12"/>
        <v>0</v>
      </c>
      <c r="BF36" s="40">
        <f t="shared" si="13"/>
        <v>0</v>
      </c>
      <c r="BG36" s="40">
        <f t="shared" si="14"/>
        <v>0</v>
      </c>
      <c r="BH36" s="40">
        <f t="shared" si="15"/>
        <v>0</v>
      </c>
      <c r="BI36" s="44">
        <f t="shared" si="16"/>
        <v>0</v>
      </c>
      <c r="BJ36" s="44">
        <f t="shared" si="17"/>
        <v>0</v>
      </c>
      <c r="BK36" s="44">
        <f t="shared" si="18"/>
        <v>0</v>
      </c>
      <c r="BL36" s="44">
        <f t="shared" si="19"/>
        <v>0</v>
      </c>
      <c r="BM36" s="44">
        <f t="shared" si="20"/>
        <v>0</v>
      </c>
      <c r="BN36" s="44">
        <f t="shared" si="21"/>
        <v>0</v>
      </c>
      <c r="BO36" s="44">
        <f t="shared" si="22"/>
        <v>0</v>
      </c>
      <c r="BP36" s="44">
        <f t="shared" si="23"/>
        <v>0</v>
      </c>
      <c r="BQ36" s="42"/>
    </row>
    <row r="37" spans="1:69" s="45" customFormat="1" ht="105" x14ac:dyDescent="0.25">
      <c r="A37" s="34">
        <v>11300</v>
      </c>
      <c r="B37" s="35" t="str">
        <f>+VLOOKUP(A37,'[1]TAB. REF. PA'!$A$4:$B$14,2,FALSE)</f>
        <v>Dirección de Gestión de Recursos Financieros de Salud</v>
      </c>
      <c r="C37" s="36" t="s">
        <v>160</v>
      </c>
      <c r="D37" s="35" t="s">
        <v>145</v>
      </c>
      <c r="E37" s="36" t="s">
        <v>580</v>
      </c>
      <c r="F37" s="35" t="s">
        <v>246</v>
      </c>
      <c r="G37" s="37" t="s">
        <v>123</v>
      </c>
      <c r="H37" s="47">
        <v>1</v>
      </c>
      <c r="I37" s="36" t="s">
        <v>582</v>
      </c>
      <c r="J37" s="35" t="s">
        <v>575</v>
      </c>
      <c r="K37" s="39">
        <v>0</v>
      </c>
      <c r="L37" s="39">
        <v>12</v>
      </c>
      <c r="M37" s="41" t="s">
        <v>46</v>
      </c>
      <c r="N37" s="41" t="s">
        <v>68</v>
      </c>
      <c r="O37" s="41" t="s">
        <v>21</v>
      </c>
      <c r="P37" s="41" t="s">
        <v>36</v>
      </c>
      <c r="Q37" s="41" t="s">
        <v>214</v>
      </c>
      <c r="R37" s="42"/>
      <c r="S37" s="41"/>
      <c r="T37" s="41" t="s">
        <v>99</v>
      </c>
      <c r="U37" s="39">
        <v>12</v>
      </c>
      <c r="V37" s="35" t="str">
        <f>+$J$37</f>
        <v>Informe Mensual de Recaudo Efectivo</v>
      </c>
      <c r="W37" s="39">
        <v>0</v>
      </c>
      <c r="X37" s="34" t="s">
        <v>117</v>
      </c>
      <c r="Y37" s="39">
        <v>3</v>
      </c>
      <c r="Z37" s="35" t="str">
        <f>+$J$37</f>
        <v>Informe Mensual de Recaudo Efectivo</v>
      </c>
      <c r="AA37" s="49">
        <v>0</v>
      </c>
      <c r="AB37" s="42"/>
      <c r="AC37" s="42"/>
      <c r="AD37" s="40">
        <f t="shared" si="0"/>
        <v>0</v>
      </c>
      <c r="AE37" s="40" t="e">
        <f t="shared" si="1"/>
        <v>#DIV/0!</v>
      </c>
      <c r="AF37" s="40">
        <f t="shared" si="2"/>
        <v>0</v>
      </c>
      <c r="AG37" s="40" t="e">
        <f t="shared" si="3"/>
        <v>#DIV/0!</v>
      </c>
      <c r="AH37" s="39">
        <v>3</v>
      </c>
      <c r="AI37" s="35" t="str">
        <f>+$J$37</f>
        <v>Informe Mensual de Recaudo Efectivo</v>
      </c>
      <c r="AJ37" s="49">
        <v>0</v>
      </c>
      <c r="AK37" s="42"/>
      <c r="AL37" s="42"/>
      <c r="AM37" s="40">
        <f t="shared" si="4"/>
        <v>0</v>
      </c>
      <c r="AN37" s="40" t="e">
        <f t="shared" si="5"/>
        <v>#DIV/0!</v>
      </c>
      <c r="AO37" s="40">
        <f t="shared" si="6"/>
        <v>0</v>
      </c>
      <c r="AP37" s="43" t="e">
        <f t="shared" si="7"/>
        <v>#DIV/0!</v>
      </c>
      <c r="AQ37" s="39">
        <v>3</v>
      </c>
      <c r="AR37" s="35" t="str">
        <f>+$J$37</f>
        <v>Informe Mensual de Recaudo Efectivo</v>
      </c>
      <c r="AS37" s="49">
        <v>0</v>
      </c>
      <c r="AT37" s="42"/>
      <c r="AU37" s="42"/>
      <c r="AV37" s="40">
        <f t="shared" si="8"/>
        <v>0</v>
      </c>
      <c r="AW37" s="40" t="e">
        <f t="shared" si="9"/>
        <v>#DIV/0!</v>
      </c>
      <c r="AX37" s="40">
        <f t="shared" si="10"/>
        <v>0</v>
      </c>
      <c r="AY37" s="40" t="e">
        <f t="shared" si="11"/>
        <v>#DIV/0!</v>
      </c>
      <c r="AZ37" s="39">
        <v>3</v>
      </c>
      <c r="BA37" s="35" t="str">
        <f>+$J$37</f>
        <v>Informe Mensual de Recaudo Efectivo</v>
      </c>
      <c r="BB37" s="49">
        <v>0</v>
      </c>
      <c r="BC37" s="42"/>
      <c r="BD37" s="42"/>
      <c r="BE37" s="40">
        <f t="shared" si="12"/>
        <v>0</v>
      </c>
      <c r="BF37" s="40" t="e">
        <f t="shared" si="13"/>
        <v>#DIV/0!</v>
      </c>
      <c r="BG37" s="40">
        <f t="shared" si="14"/>
        <v>0</v>
      </c>
      <c r="BH37" s="40" t="e">
        <f t="shared" si="15"/>
        <v>#DIV/0!</v>
      </c>
      <c r="BI37" s="44">
        <f t="shared" si="16"/>
        <v>0</v>
      </c>
      <c r="BJ37" s="44" t="str">
        <f t="shared" si="17"/>
        <v>No Prog ni Ejec</v>
      </c>
      <c r="BK37" s="44">
        <f t="shared" si="18"/>
        <v>0</v>
      </c>
      <c r="BL37" s="44" t="str">
        <f t="shared" si="19"/>
        <v>No Prog ni Ejec</v>
      </c>
      <c r="BM37" s="44">
        <f t="shared" si="20"/>
        <v>0</v>
      </c>
      <c r="BN37" s="44" t="str">
        <f t="shared" si="21"/>
        <v>No Prog ni Ejec</v>
      </c>
      <c r="BO37" s="44">
        <f t="shared" si="22"/>
        <v>0</v>
      </c>
      <c r="BP37" s="44" t="str">
        <f t="shared" si="23"/>
        <v>No Prog ni Ejec</v>
      </c>
      <c r="BQ37" s="42"/>
    </row>
    <row r="38" spans="1:69" s="45" customFormat="1" ht="120" x14ac:dyDescent="0.25">
      <c r="A38" s="34">
        <v>11300</v>
      </c>
      <c r="B38" s="35" t="str">
        <f>+VLOOKUP(A38,'[1]TAB. REF. PA'!$A$4:$B$14,2,FALSE)</f>
        <v>Dirección de Gestión de Recursos Financieros de Salud</v>
      </c>
      <c r="C38" s="36" t="s">
        <v>160</v>
      </c>
      <c r="D38" s="35" t="s">
        <v>145</v>
      </c>
      <c r="E38" s="36" t="s">
        <v>580</v>
      </c>
      <c r="F38" s="35" t="s">
        <v>246</v>
      </c>
      <c r="G38" s="37" t="s">
        <v>123</v>
      </c>
      <c r="H38" s="47">
        <v>1</v>
      </c>
      <c r="I38" s="36" t="s">
        <v>583</v>
      </c>
      <c r="J38" s="35" t="s">
        <v>248</v>
      </c>
      <c r="K38" s="39">
        <v>0</v>
      </c>
      <c r="L38" s="40">
        <v>0.5</v>
      </c>
      <c r="M38" s="41" t="s">
        <v>46</v>
      </c>
      <c r="N38" s="41" t="s">
        <v>68</v>
      </c>
      <c r="O38" s="41" t="s">
        <v>21</v>
      </c>
      <c r="P38" s="41" t="s">
        <v>36</v>
      </c>
      <c r="Q38" s="41" t="s">
        <v>214</v>
      </c>
      <c r="R38" s="42"/>
      <c r="S38" s="41" t="s">
        <v>249</v>
      </c>
      <c r="T38" s="41" t="s">
        <v>99</v>
      </c>
      <c r="U38" s="40">
        <v>1</v>
      </c>
      <c r="V38" s="35" t="str">
        <f>+$J$38</f>
        <v>Seguimiento a Partidas Sin Identificar</v>
      </c>
      <c r="W38" s="39">
        <v>0</v>
      </c>
      <c r="X38" s="34" t="s">
        <v>117</v>
      </c>
      <c r="Y38" s="40">
        <v>0.25</v>
      </c>
      <c r="Z38" s="35" t="str">
        <f>+$J$38</f>
        <v>Seguimiento a Partidas Sin Identificar</v>
      </c>
      <c r="AA38" s="49">
        <v>0</v>
      </c>
      <c r="AB38" s="42"/>
      <c r="AC38" s="42"/>
      <c r="AD38" s="40">
        <f t="shared" si="0"/>
        <v>0</v>
      </c>
      <c r="AE38" s="40" t="e">
        <f t="shared" si="1"/>
        <v>#DIV/0!</v>
      </c>
      <c r="AF38" s="40">
        <f t="shared" si="2"/>
        <v>0</v>
      </c>
      <c r="AG38" s="40" t="e">
        <f t="shared" si="3"/>
        <v>#DIV/0!</v>
      </c>
      <c r="AH38" s="40">
        <v>0.25</v>
      </c>
      <c r="AI38" s="35" t="str">
        <f>+$J$38</f>
        <v>Seguimiento a Partidas Sin Identificar</v>
      </c>
      <c r="AJ38" s="49">
        <v>0</v>
      </c>
      <c r="AK38" s="42"/>
      <c r="AL38" s="42"/>
      <c r="AM38" s="40">
        <f t="shared" si="4"/>
        <v>0</v>
      </c>
      <c r="AN38" s="40" t="e">
        <f t="shared" si="5"/>
        <v>#DIV/0!</v>
      </c>
      <c r="AO38" s="40">
        <f t="shared" si="6"/>
        <v>0</v>
      </c>
      <c r="AP38" s="43" t="e">
        <f t="shared" si="7"/>
        <v>#DIV/0!</v>
      </c>
      <c r="AQ38" s="40">
        <v>0.25</v>
      </c>
      <c r="AR38" s="35" t="str">
        <f>+$J$38</f>
        <v>Seguimiento a Partidas Sin Identificar</v>
      </c>
      <c r="AS38" s="49">
        <v>0</v>
      </c>
      <c r="AT38" s="42"/>
      <c r="AU38" s="42"/>
      <c r="AV38" s="40">
        <f t="shared" si="8"/>
        <v>0</v>
      </c>
      <c r="AW38" s="40" t="e">
        <f t="shared" si="9"/>
        <v>#DIV/0!</v>
      </c>
      <c r="AX38" s="40">
        <f t="shared" si="10"/>
        <v>0</v>
      </c>
      <c r="AY38" s="40" t="e">
        <f t="shared" si="11"/>
        <v>#DIV/0!</v>
      </c>
      <c r="AZ38" s="40">
        <v>0.25</v>
      </c>
      <c r="BA38" s="35" t="str">
        <f>+$J$38</f>
        <v>Seguimiento a Partidas Sin Identificar</v>
      </c>
      <c r="BB38" s="49">
        <v>0</v>
      </c>
      <c r="BC38" s="42"/>
      <c r="BD38" s="42"/>
      <c r="BE38" s="40">
        <f t="shared" si="12"/>
        <v>0</v>
      </c>
      <c r="BF38" s="40" t="e">
        <f t="shared" si="13"/>
        <v>#DIV/0!</v>
      </c>
      <c r="BG38" s="40">
        <f t="shared" si="14"/>
        <v>0</v>
      </c>
      <c r="BH38" s="40" t="e">
        <f t="shared" si="15"/>
        <v>#DIV/0!</v>
      </c>
      <c r="BI38" s="44">
        <f t="shared" si="16"/>
        <v>0</v>
      </c>
      <c r="BJ38" s="44" t="str">
        <f t="shared" si="17"/>
        <v>No Prog ni Ejec</v>
      </c>
      <c r="BK38" s="44">
        <f t="shared" si="18"/>
        <v>0</v>
      </c>
      <c r="BL38" s="44" t="str">
        <f t="shared" si="19"/>
        <v>No Prog ni Ejec</v>
      </c>
      <c r="BM38" s="44">
        <f t="shared" si="20"/>
        <v>0</v>
      </c>
      <c r="BN38" s="44" t="str">
        <f t="shared" si="21"/>
        <v>No Prog ni Ejec</v>
      </c>
      <c r="BO38" s="44">
        <f t="shared" si="22"/>
        <v>0</v>
      </c>
      <c r="BP38" s="44" t="str">
        <f t="shared" si="23"/>
        <v>No Prog ni Ejec</v>
      </c>
      <c r="BQ38" s="42"/>
    </row>
    <row r="39" spans="1:69" s="45" customFormat="1" ht="105" x14ac:dyDescent="0.25">
      <c r="A39" s="34">
        <v>11300</v>
      </c>
      <c r="B39" s="35" t="str">
        <f>+VLOOKUP(A39,'[1]TAB. REF. PA'!$A$4:$B$14,2,FALSE)</f>
        <v>Dirección de Gestión de Recursos Financieros de Salud</v>
      </c>
      <c r="C39" s="36" t="s">
        <v>160</v>
      </c>
      <c r="D39" s="35" t="s">
        <v>145</v>
      </c>
      <c r="E39" s="36" t="s">
        <v>584</v>
      </c>
      <c r="F39" s="35" t="s">
        <v>251</v>
      </c>
      <c r="G39" s="37" t="s">
        <v>123</v>
      </c>
      <c r="H39" s="47">
        <v>1</v>
      </c>
      <c r="I39" s="36" t="s">
        <v>585</v>
      </c>
      <c r="J39" s="35" t="s">
        <v>250</v>
      </c>
      <c r="K39" s="39">
        <v>292066560</v>
      </c>
      <c r="L39" s="40">
        <v>1</v>
      </c>
      <c r="M39" s="41" t="s">
        <v>46</v>
      </c>
      <c r="N39" s="41" t="s">
        <v>68</v>
      </c>
      <c r="O39" s="41" t="s">
        <v>21</v>
      </c>
      <c r="P39" s="41" t="s">
        <v>36</v>
      </c>
      <c r="Q39" s="41" t="s">
        <v>215</v>
      </c>
      <c r="R39" s="42"/>
      <c r="S39" s="41" t="s">
        <v>595</v>
      </c>
      <c r="T39" s="41" t="s">
        <v>99</v>
      </c>
      <c r="U39" s="46">
        <v>1</v>
      </c>
      <c r="V39" s="35" t="str">
        <f>+$J$39</f>
        <v>Ordenes de Giros tramitadas</v>
      </c>
      <c r="W39" s="39">
        <v>292066560</v>
      </c>
      <c r="X39" s="34" t="s">
        <v>117</v>
      </c>
      <c r="Y39" s="50">
        <v>0.25</v>
      </c>
      <c r="Z39" s="35" t="str">
        <f>+$J$39</f>
        <v>Ordenes de Giros tramitadas</v>
      </c>
      <c r="AA39" s="49">
        <v>73016640</v>
      </c>
      <c r="AB39" s="42"/>
      <c r="AC39" s="42"/>
      <c r="AD39" s="40">
        <f t="shared" si="0"/>
        <v>0</v>
      </c>
      <c r="AE39" s="40">
        <f t="shared" si="1"/>
        <v>0</v>
      </c>
      <c r="AF39" s="40">
        <f t="shared" si="2"/>
        <v>0</v>
      </c>
      <c r="AG39" s="40">
        <f t="shared" si="3"/>
        <v>0</v>
      </c>
      <c r="AH39" s="50">
        <v>0.25</v>
      </c>
      <c r="AI39" s="35" t="str">
        <f>+$J$39</f>
        <v>Ordenes de Giros tramitadas</v>
      </c>
      <c r="AJ39" s="49">
        <v>73016640</v>
      </c>
      <c r="AK39" s="42"/>
      <c r="AL39" s="42"/>
      <c r="AM39" s="40">
        <f t="shared" si="4"/>
        <v>0</v>
      </c>
      <c r="AN39" s="40">
        <f t="shared" si="5"/>
        <v>0</v>
      </c>
      <c r="AO39" s="40">
        <f t="shared" si="6"/>
        <v>0</v>
      </c>
      <c r="AP39" s="43">
        <f t="shared" si="7"/>
        <v>0</v>
      </c>
      <c r="AQ39" s="50">
        <v>0.25</v>
      </c>
      <c r="AR39" s="35" t="str">
        <f>+$J$39</f>
        <v>Ordenes de Giros tramitadas</v>
      </c>
      <c r="AS39" s="49">
        <v>73016640</v>
      </c>
      <c r="AT39" s="42"/>
      <c r="AU39" s="42"/>
      <c r="AV39" s="40">
        <f t="shared" si="8"/>
        <v>0</v>
      </c>
      <c r="AW39" s="40">
        <f t="shared" si="9"/>
        <v>0</v>
      </c>
      <c r="AX39" s="40">
        <f t="shared" si="10"/>
        <v>0</v>
      </c>
      <c r="AY39" s="40">
        <f t="shared" si="11"/>
        <v>0</v>
      </c>
      <c r="AZ39" s="50">
        <v>0.25</v>
      </c>
      <c r="BA39" s="35" t="str">
        <f>+$J$39</f>
        <v>Ordenes de Giros tramitadas</v>
      </c>
      <c r="BB39" s="49">
        <v>73016640</v>
      </c>
      <c r="BC39" s="42"/>
      <c r="BD39" s="42"/>
      <c r="BE39" s="40">
        <f t="shared" si="12"/>
        <v>0</v>
      </c>
      <c r="BF39" s="40">
        <f t="shared" si="13"/>
        <v>0</v>
      </c>
      <c r="BG39" s="40">
        <f t="shared" si="14"/>
        <v>0</v>
      </c>
      <c r="BH39" s="40">
        <f t="shared" si="15"/>
        <v>0</v>
      </c>
      <c r="BI39" s="44">
        <f t="shared" si="16"/>
        <v>0</v>
      </c>
      <c r="BJ39" s="44">
        <f t="shared" si="17"/>
        <v>0</v>
      </c>
      <c r="BK39" s="44">
        <f t="shared" si="18"/>
        <v>0</v>
      </c>
      <c r="BL39" s="44">
        <f t="shared" si="19"/>
        <v>0</v>
      </c>
      <c r="BM39" s="44">
        <f t="shared" si="20"/>
        <v>0</v>
      </c>
      <c r="BN39" s="44">
        <f t="shared" si="21"/>
        <v>0</v>
      </c>
      <c r="BO39" s="44">
        <f t="shared" si="22"/>
        <v>0</v>
      </c>
      <c r="BP39" s="44">
        <f t="shared" si="23"/>
        <v>0</v>
      </c>
      <c r="BQ39" s="42"/>
    </row>
    <row r="40" spans="1:69" s="45" customFormat="1" ht="105" x14ac:dyDescent="0.25">
      <c r="A40" s="34">
        <v>11300</v>
      </c>
      <c r="B40" s="35" t="str">
        <f>+VLOOKUP(A40,'[1]TAB. REF. PA'!$A$4:$B$14,2,FALSE)</f>
        <v>Dirección de Gestión de Recursos Financieros de Salud</v>
      </c>
      <c r="C40" s="36" t="s">
        <v>160</v>
      </c>
      <c r="D40" s="35" t="s">
        <v>145</v>
      </c>
      <c r="E40" s="36" t="s">
        <v>586</v>
      </c>
      <c r="F40" s="35" t="s">
        <v>252</v>
      </c>
      <c r="G40" s="37" t="s">
        <v>123</v>
      </c>
      <c r="H40" s="47">
        <v>1</v>
      </c>
      <c r="I40" s="36" t="s">
        <v>587</v>
      </c>
      <c r="J40" s="35" t="s">
        <v>253</v>
      </c>
      <c r="K40" s="39">
        <v>48960000</v>
      </c>
      <c r="L40" s="40">
        <v>1</v>
      </c>
      <c r="M40" s="41" t="s">
        <v>46</v>
      </c>
      <c r="N40" s="41" t="s">
        <v>68</v>
      </c>
      <c r="O40" s="41" t="s">
        <v>21</v>
      </c>
      <c r="P40" s="41" t="s">
        <v>36</v>
      </c>
      <c r="Q40" s="41" t="s">
        <v>215</v>
      </c>
      <c r="R40" s="42"/>
      <c r="S40" s="41" t="s">
        <v>596</v>
      </c>
      <c r="T40" s="41" t="s">
        <v>99</v>
      </c>
      <c r="U40" s="46">
        <v>1</v>
      </c>
      <c r="V40" s="35" t="str">
        <f>+$J$40</f>
        <v>Boletines</v>
      </c>
      <c r="W40" s="39">
        <v>48960000</v>
      </c>
      <c r="X40" s="34" t="s">
        <v>114</v>
      </c>
      <c r="Y40" s="50">
        <v>0.25</v>
      </c>
      <c r="Z40" s="35" t="str">
        <f>+$J$40</f>
        <v>Boletines</v>
      </c>
      <c r="AA40" s="49">
        <v>12240000</v>
      </c>
      <c r="AB40" s="42"/>
      <c r="AC40" s="42"/>
      <c r="AD40" s="40">
        <f t="shared" si="0"/>
        <v>0</v>
      </c>
      <c r="AE40" s="40">
        <f t="shared" si="1"/>
        <v>0</v>
      </c>
      <c r="AF40" s="40">
        <f t="shared" si="2"/>
        <v>0</v>
      </c>
      <c r="AG40" s="40">
        <f t="shared" si="3"/>
        <v>0</v>
      </c>
      <c r="AH40" s="50">
        <v>0.25</v>
      </c>
      <c r="AI40" s="35" t="str">
        <f>+$J$40</f>
        <v>Boletines</v>
      </c>
      <c r="AJ40" s="49">
        <v>12240000</v>
      </c>
      <c r="AK40" s="42"/>
      <c r="AL40" s="42"/>
      <c r="AM40" s="40">
        <f t="shared" si="4"/>
        <v>0</v>
      </c>
      <c r="AN40" s="40">
        <f t="shared" si="5"/>
        <v>0</v>
      </c>
      <c r="AO40" s="40">
        <f t="shared" si="6"/>
        <v>0</v>
      </c>
      <c r="AP40" s="43">
        <f t="shared" si="7"/>
        <v>0</v>
      </c>
      <c r="AQ40" s="50">
        <v>0.25</v>
      </c>
      <c r="AR40" s="35" t="str">
        <f>+$J$40</f>
        <v>Boletines</v>
      </c>
      <c r="AS40" s="49">
        <v>12240000</v>
      </c>
      <c r="AT40" s="42"/>
      <c r="AU40" s="42"/>
      <c r="AV40" s="40">
        <f t="shared" si="8"/>
        <v>0</v>
      </c>
      <c r="AW40" s="40">
        <f t="shared" si="9"/>
        <v>0</v>
      </c>
      <c r="AX40" s="40">
        <f t="shared" si="10"/>
        <v>0</v>
      </c>
      <c r="AY40" s="40">
        <f t="shared" si="11"/>
        <v>0</v>
      </c>
      <c r="AZ40" s="50">
        <v>0.25</v>
      </c>
      <c r="BA40" s="35" t="str">
        <f>+$J$40</f>
        <v>Boletines</v>
      </c>
      <c r="BB40" s="49">
        <v>12240000</v>
      </c>
      <c r="BC40" s="42"/>
      <c r="BD40" s="42"/>
      <c r="BE40" s="40">
        <f t="shared" si="12"/>
        <v>0</v>
      </c>
      <c r="BF40" s="40">
        <f t="shared" si="13"/>
        <v>0</v>
      </c>
      <c r="BG40" s="40">
        <f t="shared" si="14"/>
        <v>0</v>
      </c>
      <c r="BH40" s="40">
        <f t="shared" si="15"/>
        <v>0</v>
      </c>
      <c r="BI40" s="44">
        <f t="shared" si="16"/>
        <v>0</v>
      </c>
      <c r="BJ40" s="44">
        <f t="shared" si="17"/>
        <v>0</v>
      </c>
      <c r="BK40" s="44">
        <f t="shared" si="18"/>
        <v>0</v>
      </c>
      <c r="BL40" s="44">
        <f t="shared" si="19"/>
        <v>0</v>
      </c>
      <c r="BM40" s="44">
        <f t="shared" si="20"/>
        <v>0</v>
      </c>
      <c r="BN40" s="44">
        <f t="shared" si="21"/>
        <v>0</v>
      </c>
      <c r="BO40" s="44">
        <f t="shared" si="22"/>
        <v>0</v>
      </c>
      <c r="BP40" s="44">
        <f t="shared" si="23"/>
        <v>0</v>
      </c>
      <c r="BQ40" s="42"/>
    </row>
    <row r="41" spans="1:69" s="45" customFormat="1" ht="105" x14ac:dyDescent="0.25">
      <c r="A41" s="34">
        <v>11300</v>
      </c>
      <c r="B41" s="35" t="str">
        <f>+VLOOKUP(A41,'[1]TAB. REF. PA'!$A$4:$B$14,2,FALSE)</f>
        <v>Dirección de Gestión de Recursos Financieros de Salud</v>
      </c>
      <c r="C41" s="36" t="s">
        <v>160</v>
      </c>
      <c r="D41" s="35" t="s">
        <v>145</v>
      </c>
      <c r="E41" s="36" t="s">
        <v>588</v>
      </c>
      <c r="F41" s="35" t="s">
        <v>254</v>
      </c>
      <c r="G41" s="37" t="s">
        <v>124</v>
      </c>
      <c r="H41" s="36">
        <v>4</v>
      </c>
      <c r="I41" s="36" t="s">
        <v>589</v>
      </c>
      <c r="J41" s="35" t="s">
        <v>254</v>
      </c>
      <c r="K41" s="39">
        <v>272680404</v>
      </c>
      <c r="L41" s="40">
        <v>1</v>
      </c>
      <c r="M41" s="41" t="s">
        <v>46</v>
      </c>
      <c r="N41" s="41" t="s">
        <v>68</v>
      </c>
      <c r="O41" s="41" t="s">
        <v>21</v>
      </c>
      <c r="P41" s="41" t="s">
        <v>36</v>
      </c>
      <c r="Q41" s="41" t="s">
        <v>215</v>
      </c>
      <c r="R41" s="42"/>
      <c r="S41" s="41" t="s">
        <v>255</v>
      </c>
      <c r="T41" s="41" t="s">
        <v>99</v>
      </c>
      <c r="U41" s="39">
        <f>+H41</f>
        <v>4</v>
      </c>
      <c r="V41" s="35" t="str">
        <f>+$J$41</f>
        <v>Estados Financieros</v>
      </c>
      <c r="W41" s="39">
        <v>272680404</v>
      </c>
      <c r="X41" s="34" t="s">
        <v>114</v>
      </c>
      <c r="Y41" s="39">
        <v>1</v>
      </c>
      <c r="Z41" s="35" t="str">
        <f>+$J$41</f>
        <v>Estados Financieros</v>
      </c>
      <c r="AA41" s="49">
        <v>68170101</v>
      </c>
      <c r="AB41" s="42"/>
      <c r="AC41" s="42"/>
      <c r="AD41" s="40">
        <f t="shared" si="0"/>
        <v>0</v>
      </c>
      <c r="AE41" s="40">
        <f t="shared" si="1"/>
        <v>0</v>
      </c>
      <c r="AF41" s="40">
        <f t="shared" si="2"/>
        <v>0</v>
      </c>
      <c r="AG41" s="40">
        <f t="shared" si="3"/>
        <v>0</v>
      </c>
      <c r="AH41" s="39">
        <v>1</v>
      </c>
      <c r="AI41" s="35" t="str">
        <f>+$J$41</f>
        <v>Estados Financieros</v>
      </c>
      <c r="AJ41" s="49">
        <v>68170101</v>
      </c>
      <c r="AK41" s="42"/>
      <c r="AL41" s="42"/>
      <c r="AM41" s="40">
        <f t="shared" si="4"/>
        <v>0</v>
      </c>
      <c r="AN41" s="40">
        <f t="shared" si="5"/>
        <v>0</v>
      </c>
      <c r="AO41" s="40">
        <f t="shared" si="6"/>
        <v>0</v>
      </c>
      <c r="AP41" s="43">
        <f t="shared" si="7"/>
        <v>0</v>
      </c>
      <c r="AQ41" s="39">
        <v>1</v>
      </c>
      <c r="AR41" s="35" t="str">
        <f>+$J$41</f>
        <v>Estados Financieros</v>
      </c>
      <c r="AS41" s="49">
        <v>68170101</v>
      </c>
      <c r="AT41" s="42"/>
      <c r="AU41" s="42"/>
      <c r="AV41" s="40">
        <f t="shared" si="8"/>
        <v>0</v>
      </c>
      <c r="AW41" s="40">
        <f t="shared" si="9"/>
        <v>0</v>
      </c>
      <c r="AX41" s="40">
        <f t="shared" si="10"/>
        <v>0</v>
      </c>
      <c r="AY41" s="40">
        <f t="shared" si="11"/>
        <v>0</v>
      </c>
      <c r="AZ41" s="39">
        <v>1</v>
      </c>
      <c r="BA41" s="35" t="str">
        <f>+$J$41</f>
        <v>Estados Financieros</v>
      </c>
      <c r="BB41" s="49">
        <v>68170101</v>
      </c>
      <c r="BC41" s="42"/>
      <c r="BD41" s="42"/>
      <c r="BE41" s="40">
        <f t="shared" si="12"/>
        <v>0</v>
      </c>
      <c r="BF41" s="40">
        <f t="shared" si="13"/>
        <v>0</v>
      </c>
      <c r="BG41" s="40">
        <f t="shared" si="14"/>
        <v>0</v>
      </c>
      <c r="BH41" s="40">
        <f t="shared" si="15"/>
        <v>0</v>
      </c>
      <c r="BI41" s="44">
        <f t="shared" si="16"/>
        <v>0</v>
      </c>
      <c r="BJ41" s="44">
        <f t="shared" si="17"/>
        <v>0</v>
      </c>
      <c r="BK41" s="44">
        <f t="shared" si="18"/>
        <v>0</v>
      </c>
      <c r="BL41" s="44">
        <f t="shared" si="19"/>
        <v>0</v>
      </c>
      <c r="BM41" s="44">
        <f t="shared" si="20"/>
        <v>0</v>
      </c>
      <c r="BN41" s="44">
        <f t="shared" si="21"/>
        <v>0</v>
      </c>
      <c r="BO41" s="44">
        <f t="shared" si="22"/>
        <v>0</v>
      </c>
      <c r="BP41" s="44">
        <f t="shared" si="23"/>
        <v>0</v>
      </c>
      <c r="BQ41" s="42"/>
    </row>
    <row r="42" spans="1:69" s="45" customFormat="1" ht="105" x14ac:dyDescent="0.25">
      <c r="A42" s="34">
        <v>11300</v>
      </c>
      <c r="B42" s="35" t="str">
        <f>+VLOOKUP(A42,'[1]TAB. REF. PA'!$A$4:$B$14,2,FALSE)</f>
        <v>Dirección de Gestión de Recursos Financieros de Salud</v>
      </c>
      <c r="C42" s="36" t="s">
        <v>160</v>
      </c>
      <c r="D42" s="35" t="s">
        <v>145</v>
      </c>
      <c r="E42" s="36" t="s">
        <v>590</v>
      </c>
      <c r="F42" s="35" t="s">
        <v>257</v>
      </c>
      <c r="G42" s="37" t="s">
        <v>124</v>
      </c>
      <c r="H42" s="36">
        <v>4</v>
      </c>
      <c r="I42" s="36" t="s">
        <v>591</v>
      </c>
      <c r="J42" s="35" t="s">
        <v>258</v>
      </c>
      <c r="K42" s="39">
        <v>0</v>
      </c>
      <c r="L42" s="40">
        <v>1</v>
      </c>
      <c r="M42" s="41" t="s">
        <v>46</v>
      </c>
      <c r="N42" s="41" t="s">
        <v>68</v>
      </c>
      <c r="O42" s="41" t="s">
        <v>21</v>
      </c>
      <c r="P42" s="41" t="s">
        <v>36</v>
      </c>
      <c r="Q42" s="41" t="s">
        <v>212</v>
      </c>
      <c r="R42" s="42"/>
      <c r="S42" s="41" t="s">
        <v>137</v>
      </c>
      <c r="T42" s="41" t="s">
        <v>99</v>
      </c>
      <c r="U42" s="39">
        <v>4</v>
      </c>
      <c r="V42" s="35" t="str">
        <f>+$J$42</f>
        <v>Informe</v>
      </c>
      <c r="W42" s="39">
        <v>0</v>
      </c>
      <c r="X42" s="34" t="s">
        <v>114</v>
      </c>
      <c r="Y42" s="39">
        <v>1</v>
      </c>
      <c r="Z42" s="35" t="str">
        <f>+$J$42</f>
        <v>Informe</v>
      </c>
      <c r="AA42" s="49">
        <v>0</v>
      </c>
      <c r="AB42" s="42"/>
      <c r="AC42" s="42"/>
      <c r="AD42" s="40">
        <f t="shared" si="0"/>
        <v>0</v>
      </c>
      <c r="AE42" s="40" t="e">
        <f t="shared" si="1"/>
        <v>#DIV/0!</v>
      </c>
      <c r="AF42" s="40">
        <f t="shared" si="2"/>
        <v>0</v>
      </c>
      <c r="AG42" s="40" t="e">
        <f t="shared" si="3"/>
        <v>#DIV/0!</v>
      </c>
      <c r="AH42" s="39">
        <v>1</v>
      </c>
      <c r="AI42" s="35" t="str">
        <f>+$J$42</f>
        <v>Informe</v>
      </c>
      <c r="AJ42" s="49">
        <v>0</v>
      </c>
      <c r="AK42" s="42"/>
      <c r="AL42" s="42"/>
      <c r="AM42" s="40">
        <f t="shared" si="4"/>
        <v>0</v>
      </c>
      <c r="AN42" s="40" t="e">
        <f t="shared" si="5"/>
        <v>#DIV/0!</v>
      </c>
      <c r="AO42" s="40">
        <f t="shared" si="6"/>
        <v>0</v>
      </c>
      <c r="AP42" s="43" t="e">
        <f t="shared" si="7"/>
        <v>#DIV/0!</v>
      </c>
      <c r="AQ42" s="39">
        <v>1</v>
      </c>
      <c r="AR42" s="35" t="str">
        <f>+$J$42</f>
        <v>Informe</v>
      </c>
      <c r="AS42" s="49">
        <v>0</v>
      </c>
      <c r="AT42" s="42"/>
      <c r="AU42" s="42"/>
      <c r="AV42" s="40">
        <f t="shared" si="8"/>
        <v>0</v>
      </c>
      <c r="AW42" s="40" t="e">
        <f t="shared" si="9"/>
        <v>#DIV/0!</v>
      </c>
      <c r="AX42" s="40">
        <f t="shared" si="10"/>
        <v>0</v>
      </c>
      <c r="AY42" s="40" t="e">
        <f t="shared" si="11"/>
        <v>#DIV/0!</v>
      </c>
      <c r="AZ42" s="39">
        <v>1</v>
      </c>
      <c r="BA42" s="35" t="str">
        <f>+$J$42</f>
        <v>Informe</v>
      </c>
      <c r="BB42" s="49">
        <v>0</v>
      </c>
      <c r="BC42" s="42"/>
      <c r="BD42" s="42"/>
      <c r="BE42" s="40">
        <f t="shared" si="12"/>
        <v>0</v>
      </c>
      <c r="BF42" s="40" t="e">
        <f t="shared" si="13"/>
        <v>#DIV/0!</v>
      </c>
      <c r="BG42" s="40">
        <f t="shared" si="14"/>
        <v>0</v>
      </c>
      <c r="BH42" s="40" t="e">
        <f t="shared" si="15"/>
        <v>#DIV/0!</v>
      </c>
      <c r="BI42" s="44">
        <f t="shared" si="16"/>
        <v>0</v>
      </c>
      <c r="BJ42" s="44" t="str">
        <f t="shared" si="17"/>
        <v>No Prog ni Ejec</v>
      </c>
      <c r="BK42" s="44">
        <f t="shared" si="18"/>
        <v>0</v>
      </c>
      <c r="BL42" s="44" t="str">
        <f t="shared" si="19"/>
        <v>No Prog ni Ejec</v>
      </c>
      <c r="BM42" s="44">
        <f t="shared" si="20"/>
        <v>0</v>
      </c>
      <c r="BN42" s="44" t="str">
        <f t="shared" si="21"/>
        <v>No Prog ni Ejec</v>
      </c>
      <c r="BO42" s="44">
        <f t="shared" si="22"/>
        <v>0</v>
      </c>
      <c r="BP42" s="44" t="str">
        <f t="shared" si="23"/>
        <v>No Prog ni Ejec</v>
      </c>
      <c r="BQ42" s="42"/>
    </row>
    <row r="43" spans="1:69" s="45" customFormat="1" ht="105" x14ac:dyDescent="0.25">
      <c r="A43" s="34">
        <v>11300</v>
      </c>
      <c r="B43" s="35" t="str">
        <f>+VLOOKUP(A43,'[1]TAB. REF. PA'!$A$4:$B$14,2,FALSE)</f>
        <v>Dirección de Gestión de Recursos Financieros de Salud</v>
      </c>
      <c r="C43" s="36" t="s">
        <v>160</v>
      </c>
      <c r="D43" s="35" t="s">
        <v>145</v>
      </c>
      <c r="E43" s="36" t="s">
        <v>592</v>
      </c>
      <c r="F43" s="35" t="s">
        <v>571</v>
      </c>
      <c r="G43" s="37" t="s">
        <v>123</v>
      </c>
      <c r="H43" s="36">
        <v>1</v>
      </c>
      <c r="I43" s="36" t="s">
        <v>593</v>
      </c>
      <c r="J43" s="35" t="s">
        <v>571</v>
      </c>
      <c r="K43" s="39">
        <v>580945500</v>
      </c>
      <c r="L43" s="40">
        <v>1</v>
      </c>
      <c r="M43" s="41" t="s">
        <v>46</v>
      </c>
      <c r="N43" s="41" t="s">
        <v>68</v>
      </c>
      <c r="O43" s="41" t="s">
        <v>21</v>
      </c>
      <c r="P43" s="41" t="s">
        <v>36</v>
      </c>
      <c r="Q43" s="41" t="s">
        <v>212</v>
      </c>
      <c r="R43" s="42"/>
      <c r="S43" s="41" t="s">
        <v>379</v>
      </c>
      <c r="T43" s="41" t="s">
        <v>99</v>
      </c>
      <c r="U43" s="40">
        <v>1</v>
      </c>
      <c r="V43" s="35" t="str">
        <f>+$J$43</f>
        <v>Administración y Custodia del Portafolio de Inversión</v>
      </c>
      <c r="W43" s="39">
        <v>580945500</v>
      </c>
      <c r="X43" s="34" t="s">
        <v>117</v>
      </c>
      <c r="Y43" s="50">
        <v>0.25</v>
      </c>
      <c r="Z43" s="35" t="str">
        <f>+$J$43</f>
        <v>Administración y Custodia del Portafolio de Inversión</v>
      </c>
      <c r="AA43" s="49">
        <v>0</v>
      </c>
      <c r="AB43" s="42"/>
      <c r="AC43" s="42"/>
      <c r="AD43" s="40">
        <f t="shared" si="0"/>
        <v>0</v>
      </c>
      <c r="AE43" s="40" t="e">
        <f t="shared" si="1"/>
        <v>#DIV/0!</v>
      </c>
      <c r="AF43" s="40">
        <f t="shared" si="2"/>
        <v>0</v>
      </c>
      <c r="AG43" s="40">
        <f t="shared" si="3"/>
        <v>0</v>
      </c>
      <c r="AH43" s="50">
        <v>0.25</v>
      </c>
      <c r="AI43" s="35" t="str">
        <f>+$J$43</f>
        <v>Administración y Custodia del Portafolio de Inversión</v>
      </c>
      <c r="AJ43" s="49">
        <v>193648499.99999997</v>
      </c>
      <c r="AK43" s="42"/>
      <c r="AL43" s="42"/>
      <c r="AM43" s="40">
        <f t="shared" si="4"/>
        <v>0</v>
      </c>
      <c r="AN43" s="40">
        <f t="shared" si="5"/>
        <v>0</v>
      </c>
      <c r="AO43" s="40">
        <f t="shared" si="6"/>
        <v>0</v>
      </c>
      <c r="AP43" s="43">
        <f t="shared" si="7"/>
        <v>0</v>
      </c>
      <c r="AQ43" s="50">
        <v>0.25</v>
      </c>
      <c r="AR43" s="35" t="str">
        <f>+$J$43</f>
        <v>Administración y Custodia del Portafolio de Inversión</v>
      </c>
      <c r="AS43" s="49">
        <v>193648499.99999997</v>
      </c>
      <c r="AT43" s="42"/>
      <c r="AU43" s="42"/>
      <c r="AV43" s="40">
        <f t="shared" si="8"/>
        <v>0</v>
      </c>
      <c r="AW43" s="40">
        <f t="shared" si="9"/>
        <v>0</v>
      </c>
      <c r="AX43" s="40">
        <f t="shared" si="10"/>
        <v>0</v>
      </c>
      <c r="AY43" s="40">
        <f t="shared" si="11"/>
        <v>0</v>
      </c>
      <c r="AZ43" s="50">
        <v>0.25</v>
      </c>
      <c r="BA43" s="35" t="str">
        <f>+$J$43</f>
        <v>Administración y Custodia del Portafolio de Inversión</v>
      </c>
      <c r="BB43" s="49">
        <v>193648499.99999997</v>
      </c>
      <c r="BC43" s="42"/>
      <c r="BD43" s="42"/>
      <c r="BE43" s="40">
        <f t="shared" si="12"/>
        <v>0</v>
      </c>
      <c r="BF43" s="40">
        <f t="shared" si="13"/>
        <v>0</v>
      </c>
      <c r="BG43" s="40">
        <f t="shared" si="14"/>
        <v>0</v>
      </c>
      <c r="BH43" s="40">
        <f t="shared" si="15"/>
        <v>0</v>
      </c>
      <c r="BI43" s="44">
        <f t="shared" si="16"/>
        <v>0</v>
      </c>
      <c r="BJ43" s="44" t="str">
        <f t="shared" si="17"/>
        <v>No Prog ni Ejec</v>
      </c>
      <c r="BK43" s="44">
        <f t="shared" si="18"/>
        <v>0</v>
      </c>
      <c r="BL43" s="44">
        <f t="shared" si="19"/>
        <v>0</v>
      </c>
      <c r="BM43" s="44">
        <f t="shared" si="20"/>
        <v>0</v>
      </c>
      <c r="BN43" s="44">
        <f t="shared" si="21"/>
        <v>0</v>
      </c>
      <c r="BO43" s="44">
        <f t="shared" si="22"/>
        <v>0</v>
      </c>
      <c r="BP43" s="44">
        <f t="shared" si="23"/>
        <v>0</v>
      </c>
      <c r="BQ43" s="42"/>
    </row>
    <row r="44" spans="1:69" s="45" customFormat="1" ht="105" x14ac:dyDescent="0.25">
      <c r="A44" s="34">
        <v>11400</v>
      </c>
      <c r="B44" s="35" t="str">
        <f>+VLOOKUP(A44,'[1]TAB. REF. PA'!$A$4:$B$14,2,FALSE)</f>
        <v>Dirección de Liquidaciones y Garantías</v>
      </c>
      <c r="C44" s="36" t="s">
        <v>183</v>
      </c>
      <c r="D44" s="35" t="s">
        <v>153</v>
      </c>
      <c r="E44" s="36" t="s">
        <v>185</v>
      </c>
      <c r="F44" s="35" t="s">
        <v>133</v>
      </c>
      <c r="G44" s="37" t="s">
        <v>124</v>
      </c>
      <c r="H44" s="36">
        <v>4</v>
      </c>
      <c r="I44" s="36" t="s">
        <v>316</v>
      </c>
      <c r="J44" s="38" t="s">
        <v>24</v>
      </c>
      <c r="K44" s="39">
        <v>0</v>
      </c>
      <c r="L44" s="40">
        <v>1</v>
      </c>
      <c r="M44" s="41" t="s">
        <v>51</v>
      </c>
      <c r="N44" s="41" t="s">
        <v>68</v>
      </c>
      <c r="O44" s="41" t="s">
        <v>21</v>
      </c>
      <c r="P44" s="41" t="s">
        <v>36</v>
      </c>
      <c r="Q44" s="41" t="s">
        <v>75</v>
      </c>
      <c r="R44" s="42"/>
      <c r="S44" s="41" t="s">
        <v>631</v>
      </c>
      <c r="T44" s="41" t="s">
        <v>98</v>
      </c>
      <c r="U44" s="34">
        <v>4</v>
      </c>
      <c r="V44" s="35" t="str">
        <f>+$J$11</f>
        <v>Reportar el cumplimiento del Plan de Acción de la Dependencia</v>
      </c>
      <c r="W44" s="39">
        <v>0</v>
      </c>
      <c r="X44" s="34" t="s">
        <v>117</v>
      </c>
      <c r="Y44" s="34">
        <v>1</v>
      </c>
      <c r="Z44" s="35" t="str">
        <f>+$J$11</f>
        <v>Reportar el cumplimiento del Plan de Acción de la Dependencia</v>
      </c>
      <c r="AA44" s="39">
        <v>0</v>
      </c>
      <c r="AB44" s="42"/>
      <c r="AC44" s="42"/>
      <c r="AD44" s="40">
        <f t="shared" si="0"/>
        <v>0</v>
      </c>
      <c r="AE44" s="40" t="e">
        <f t="shared" si="1"/>
        <v>#DIV/0!</v>
      </c>
      <c r="AF44" s="40">
        <f t="shared" si="2"/>
        <v>0</v>
      </c>
      <c r="AG44" s="40" t="e">
        <f t="shared" si="3"/>
        <v>#DIV/0!</v>
      </c>
      <c r="AH44" s="34">
        <v>1</v>
      </c>
      <c r="AI44" s="35" t="str">
        <f>+$J$11</f>
        <v>Reportar el cumplimiento del Plan de Acción de la Dependencia</v>
      </c>
      <c r="AJ44" s="39">
        <v>0</v>
      </c>
      <c r="AK44" s="42"/>
      <c r="AL44" s="42"/>
      <c r="AM44" s="40">
        <f t="shared" si="4"/>
        <v>0</v>
      </c>
      <c r="AN44" s="40" t="e">
        <f t="shared" si="5"/>
        <v>#DIV/0!</v>
      </c>
      <c r="AO44" s="40">
        <f t="shared" si="6"/>
        <v>0</v>
      </c>
      <c r="AP44" s="43" t="e">
        <f t="shared" si="7"/>
        <v>#DIV/0!</v>
      </c>
      <c r="AQ44" s="34">
        <v>1</v>
      </c>
      <c r="AR44" s="35" t="str">
        <f>+$J$11</f>
        <v>Reportar el cumplimiento del Plan de Acción de la Dependencia</v>
      </c>
      <c r="AS44" s="39">
        <v>0</v>
      </c>
      <c r="AT44" s="42"/>
      <c r="AU44" s="42"/>
      <c r="AV44" s="40">
        <f t="shared" si="8"/>
        <v>0</v>
      </c>
      <c r="AW44" s="40" t="e">
        <f t="shared" si="9"/>
        <v>#DIV/0!</v>
      </c>
      <c r="AX44" s="40">
        <f t="shared" si="10"/>
        <v>0</v>
      </c>
      <c r="AY44" s="40" t="e">
        <f t="shared" si="11"/>
        <v>#DIV/0!</v>
      </c>
      <c r="AZ44" s="36">
        <v>1</v>
      </c>
      <c r="BA44" s="35" t="str">
        <f>+$J$11</f>
        <v>Reportar el cumplimiento del Plan de Acción de la Dependencia</v>
      </c>
      <c r="BB44" s="39">
        <v>0</v>
      </c>
      <c r="BC44" s="42"/>
      <c r="BD44" s="42"/>
      <c r="BE44" s="40">
        <f t="shared" si="12"/>
        <v>0</v>
      </c>
      <c r="BF44" s="40" t="e">
        <f t="shared" si="13"/>
        <v>#DIV/0!</v>
      </c>
      <c r="BG44" s="40">
        <f t="shared" si="14"/>
        <v>0</v>
      </c>
      <c r="BH44" s="40" t="e">
        <f t="shared" si="15"/>
        <v>#DIV/0!</v>
      </c>
      <c r="BI44" s="44">
        <f t="shared" si="16"/>
        <v>0</v>
      </c>
      <c r="BJ44" s="44" t="str">
        <f t="shared" si="17"/>
        <v>No Prog ni Ejec</v>
      </c>
      <c r="BK44" s="44">
        <f t="shared" si="18"/>
        <v>0</v>
      </c>
      <c r="BL44" s="44" t="str">
        <f t="shared" si="19"/>
        <v>No Prog ni Ejec</v>
      </c>
      <c r="BM44" s="44">
        <f t="shared" si="20"/>
        <v>0</v>
      </c>
      <c r="BN44" s="44" t="str">
        <f t="shared" si="21"/>
        <v>No Prog ni Ejec</v>
      </c>
      <c r="BO44" s="44">
        <f t="shared" si="22"/>
        <v>0</v>
      </c>
      <c r="BP44" s="44" t="str">
        <f t="shared" si="23"/>
        <v>No Prog ni Ejec</v>
      </c>
      <c r="BQ44" s="42"/>
    </row>
    <row r="45" spans="1:69" s="45" customFormat="1" ht="105" x14ac:dyDescent="0.25">
      <c r="A45" s="34">
        <v>11400</v>
      </c>
      <c r="B45" s="35" t="str">
        <f>+VLOOKUP(A45,'[1]TAB. REF. PA'!$A$4:$B$14,2,FALSE)</f>
        <v>Dirección de Liquidaciones y Garantías</v>
      </c>
      <c r="C45" s="36" t="s">
        <v>184</v>
      </c>
      <c r="D45" s="35" t="s">
        <v>256</v>
      </c>
      <c r="E45" s="36" t="s">
        <v>186</v>
      </c>
      <c r="F45" s="35" t="s">
        <v>159</v>
      </c>
      <c r="G45" s="37" t="s">
        <v>123</v>
      </c>
      <c r="H45" s="46">
        <v>1</v>
      </c>
      <c r="I45" s="36" t="s">
        <v>317</v>
      </c>
      <c r="J45" s="38" t="s">
        <v>156</v>
      </c>
      <c r="K45" s="39">
        <v>0</v>
      </c>
      <c r="L45" s="40">
        <v>1</v>
      </c>
      <c r="M45" s="41" t="s">
        <v>51</v>
      </c>
      <c r="N45" s="41" t="s">
        <v>68</v>
      </c>
      <c r="O45" s="41" t="s">
        <v>21</v>
      </c>
      <c r="P45" s="41" t="s">
        <v>36</v>
      </c>
      <c r="Q45" s="41" t="s">
        <v>75</v>
      </c>
      <c r="R45" s="42"/>
      <c r="S45" s="41" t="s">
        <v>672</v>
      </c>
      <c r="T45" s="41" t="s">
        <v>98</v>
      </c>
      <c r="U45" s="40">
        <v>1</v>
      </c>
      <c r="V45" s="35" t="str">
        <f>+$J$12</f>
        <v>Formular los proceso y procedimientos en el marco del MIPG</v>
      </c>
      <c r="W45" s="39">
        <v>0</v>
      </c>
      <c r="X45" s="34" t="s">
        <v>117</v>
      </c>
      <c r="Y45" s="40">
        <v>0.25</v>
      </c>
      <c r="Z45" s="35" t="str">
        <f>+$J$12</f>
        <v>Formular los proceso y procedimientos en el marco del MIPG</v>
      </c>
      <c r="AA45" s="39">
        <v>0</v>
      </c>
      <c r="AB45" s="42"/>
      <c r="AC45" s="42"/>
      <c r="AD45" s="40">
        <f t="shared" si="0"/>
        <v>0</v>
      </c>
      <c r="AE45" s="40" t="e">
        <f t="shared" si="1"/>
        <v>#DIV/0!</v>
      </c>
      <c r="AF45" s="40">
        <f t="shared" si="2"/>
        <v>0</v>
      </c>
      <c r="AG45" s="40" t="e">
        <f t="shared" si="3"/>
        <v>#DIV/0!</v>
      </c>
      <c r="AH45" s="40">
        <v>0.25</v>
      </c>
      <c r="AI45" s="35" t="str">
        <f>+$J$12</f>
        <v>Formular los proceso y procedimientos en el marco del MIPG</v>
      </c>
      <c r="AJ45" s="39">
        <v>0</v>
      </c>
      <c r="AK45" s="42"/>
      <c r="AL45" s="42"/>
      <c r="AM45" s="40">
        <f t="shared" si="4"/>
        <v>0</v>
      </c>
      <c r="AN45" s="40" t="e">
        <f t="shared" si="5"/>
        <v>#DIV/0!</v>
      </c>
      <c r="AO45" s="40">
        <f t="shared" si="6"/>
        <v>0</v>
      </c>
      <c r="AP45" s="43" t="e">
        <f t="shared" si="7"/>
        <v>#DIV/0!</v>
      </c>
      <c r="AQ45" s="40">
        <v>0.25</v>
      </c>
      <c r="AR45" s="35" t="str">
        <f>+$J$12</f>
        <v>Formular los proceso y procedimientos en el marco del MIPG</v>
      </c>
      <c r="AS45" s="39">
        <v>0</v>
      </c>
      <c r="AT45" s="42"/>
      <c r="AU45" s="42"/>
      <c r="AV45" s="40">
        <f t="shared" si="8"/>
        <v>0</v>
      </c>
      <c r="AW45" s="40" t="e">
        <f t="shared" si="9"/>
        <v>#DIV/0!</v>
      </c>
      <c r="AX45" s="40">
        <f t="shared" si="10"/>
        <v>0</v>
      </c>
      <c r="AY45" s="40" t="e">
        <f t="shared" si="11"/>
        <v>#DIV/0!</v>
      </c>
      <c r="AZ45" s="47">
        <v>0.25</v>
      </c>
      <c r="BA45" s="35" t="str">
        <f>+$J$12</f>
        <v>Formular los proceso y procedimientos en el marco del MIPG</v>
      </c>
      <c r="BB45" s="39">
        <v>0</v>
      </c>
      <c r="BC45" s="42"/>
      <c r="BD45" s="42"/>
      <c r="BE45" s="40">
        <f t="shared" si="12"/>
        <v>0</v>
      </c>
      <c r="BF45" s="40" t="e">
        <f t="shared" si="13"/>
        <v>#DIV/0!</v>
      </c>
      <c r="BG45" s="40">
        <f t="shared" si="14"/>
        <v>0</v>
      </c>
      <c r="BH45" s="40" t="e">
        <f t="shared" si="15"/>
        <v>#DIV/0!</v>
      </c>
      <c r="BI45" s="44">
        <f t="shared" si="16"/>
        <v>0</v>
      </c>
      <c r="BJ45" s="44" t="str">
        <f t="shared" si="17"/>
        <v>No Prog ni Ejec</v>
      </c>
      <c r="BK45" s="44">
        <f t="shared" si="18"/>
        <v>0</v>
      </c>
      <c r="BL45" s="44" t="str">
        <f t="shared" si="19"/>
        <v>No Prog ni Ejec</v>
      </c>
      <c r="BM45" s="44">
        <f t="shared" si="20"/>
        <v>0</v>
      </c>
      <c r="BN45" s="44" t="str">
        <f t="shared" si="21"/>
        <v>No Prog ni Ejec</v>
      </c>
      <c r="BO45" s="44">
        <f t="shared" si="22"/>
        <v>0</v>
      </c>
      <c r="BP45" s="44" t="str">
        <f t="shared" si="23"/>
        <v>No Prog ni Ejec</v>
      </c>
      <c r="BQ45" s="42"/>
    </row>
    <row r="46" spans="1:69" s="45" customFormat="1" ht="105" x14ac:dyDescent="0.25">
      <c r="A46" s="34">
        <v>11400</v>
      </c>
      <c r="B46" s="35" t="str">
        <f>+VLOOKUP(A46,'[1]TAB. REF. PA'!$A$4:$B$14,2,FALSE)</f>
        <v>Dirección de Liquidaciones y Garantías</v>
      </c>
      <c r="C46" s="36" t="s">
        <v>184</v>
      </c>
      <c r="D46" s="35" t="s">
        <v>256</v>
      </c>
      <c r="E46" s="36" t="s">
        <v>187</v>
      </c>
      <c r="F46" s="35" t="s">
        <v>127</v>
      </c>
      <c r="G46" s="37" t="s">
        <v>124</v>
      </c>
      <c r="H46" s="36">
        <v>4</v>
      </c>
      <c r="I46" s="36" t="s">
        <v>318</v>
      </c>
      <c r="J46" s="41" t="s">
        <v>128</v>
      </c>
      <c r="K46" s="39">
        <v>0</v>
      </c>
      <c r="L46" s="40">
        <v>1</v>
      </c>
      <c r="M46" s="41" t="s">
        <v>51</v>
      </c>
      <c r="N46" s="41" t="s">
        <v>68</v>
      </c>
      <c r="O46" s="41" t="s">
        <v>21</v>
      </c>
      <c r="P46" s="41" t="s">
        <v>36</v>
      </c>
      <c r="Q46" s="41" t="s">
        <v>75</v>
      </c>
      <c r="R46" s="42"/>
      <c r="S46" s="41" t="s">
        <v>570</v>
      </c>
      <c r="T46" s="41" t="s">
        <v>98</v>
      </c>
      <c r="U46" s="47">
        <v>1</v>
      </c>
      <c r="V46" s="35" t="str">
        <f>+$J$13</f>
        <v>Remitir informes trimestrales de los indicadores formulados y las acciones de mejoras</v>
      </c>
      <c r="W46" s="39">
        <v>0</v>
      </c>
      <c r="X46" s="34" t="s">
        <v>117</v>
      </c>
      <c r="Y46" s="39">
        <v>0</v>
      </c>
      <c r="Z46" s="35" t="str">
        <f>+$J$13</f>
        <v>Remitir informes trimestrales de los indicadores formulados y las acciones de mejoras</v>
      </c>
      <c r="AA46" s="39">
        <v>0</v>
      </c>
      <c r="AB46" s="42"/>
      <c r="AC46" s="42"/>
      <c r="AD46" s="40" t="e">
        <f t="shared" si="0"/>
        <v>#DIV/0!</v>
      </c>
      <c r="AE46" s="40" t="e">
        <f t="shared" si="1"/>
        <v>#DIV/0!</v>
      </c>
      <c r="AF46" s="40">
        <f t="shared" si="2"/>
        <v>0</v>
      </c>
      <c r="AG46" s="40" t="e">
        <f t="shared" si="3"/>
        <v>#DIV/0!</v>
      </c>
      <c r="AH46" s="39">
        <v>0</v>
      </c>
      <c r="AI46" s="35" t="str">
        <f>+$J$13</f>
        <v>Remitir informes trimestrales de los indicadores formulados y las acciones de mejoras</v>
      </c>
      <c r="AJ46" s="39">
        <v>0</v>
      </c>
      <c r="AK46" s="42"/>
      <c r="AL46" s="42"/>
      <c r="AM46" s="40" t="e">
        <f t="shared" si="4"/>
        <v>#DIV/0!</v>
      </c>
      <c r="AN46" s="40" t="e">
        <f t="shared" si="5"/>
        <v>#DIV/0!</v>
      </c>
      <c r="AO46" s="40">
        <f t="shared" si="6"/>
        <v>0</v>
      </c>
      <c r="AP46" s="43" t="e">
        <f t="shared" si="7"/>
        <v>#DIV/0!</v>
      </c>
      <c r="AQ46" s="39">
        <v>0</v>
      </c>
      <c r="AR46" s="35" t="str">
        <f>+$J$13</f>
        <v>Remitir informes trimestrales de los indicadores formulados y las acciones de mejoras</v>
      </c>
      <c r="AS46" s="39">
        <v>0</v>
      </c>
      <c r="AT46" s="42"/>
      <c r="AU46" s="42"/>
      <c r="AV46" s="40" t="e">
        <f t="shared" si="8"/>
        <v>#DIV/0!</v>
      </c>
      <c r="AW46" s="40" t="e">
        <f t="shared" si="9"/>
        <v>#DIV/0!</v>
      </c>
      <c r="AX46" s="40">
        <f t="shared" si="10"/>
        <v>0</v>
      </c>
      <c r="AY46" s="40" t="e">
        <f t="shared" si="11"/>
        <v>#DIV/0!</v>
      </c>
      <c r="AZ46" s="47">
        <v>1</v>
      </c>
      <c r="BA46" s="35" t="str">
        <f>+$J$13</f>
        <v>Remitir informes trimestrales de los indicadores formulados y las acciones de mejoras</v>
      </c>
      <c r="BB46" s="39">
        <v>0</v>
      </c>
      <c r="BC46" s="42"/>
      <c r="BD46" s="42"/>
      <c r="BE46" s="40">
        <f t="shared" si="12"/>
        <v>0</v>
      </c>
      <c r="BF46" s="40" t="e">
        <f t="shared" si="13"/>
        <v>#DIV/0!</v>
      </c>
      <c r="BG46" s="40">
        <f t="shared" si="14"/>
        <v>0</v>
      </c>
      <c r="BH46" s="40" t="e">
        <f t="shared" si="15"/>
        <v>#DIV/0!</v>
      </c>
      <c r="BI46" s="44" t="str">
        <f t="shared" si="16"/>
        <v>No Prog ni Ejec</v>
      </c>
      <c r="BJ46" s="44" t="str">
        <f t="shared" si="17"/>
        <v>No Prog ni Ejec</v>
      </c>
      <c r="BK46" s="44" t="str">
        <f t="shared" si="18"/>
        <v>No Prog ni Ejec</v>
      </c>
      <c r="BL46" s="44" t="str">
        <f t="shared" si="19"/>
        <v>No Prog ni Ejec</v>
      </c>
      <c r="BM46" s="44" t="str">
        <f t="shared" si="20"/>
        <v>No Prog ni Ejec</v>
      </c>
      <c r="BN46" s="44" t="str">
        <f t="shared" si="21"/>
        <v>No Prog ni Ejec</v>
      </c>
      <c r="BO46" s="44">
        <f t="shared" si="22"/>
        <v>0</v>
      </c>
      <c r="BP46" s="44" t="str">
        <f t="shared" si="23"/>
        <v>No Prog ni Ejec</v>
      </c>
      <c r="BQ46" s="42"/>
    </row>
    <row r="47" spans="1:69" s="45" customFormat="1" ht="105" x14ac:dyDescent="0.25">
      <c r="A47" s="34">
        <v>11400</v>
      </c>
      <c r="B47" s="35" t="str">
        <f>+VLOOKUP(A47,'[1]TAB. REF. PA'!$A$4:$B$14,2,FALSE)</f>
        <v>Dirección de Liquidaciones y Garantías</v>
      </c>
      <c r="C47" s="36" t="s">
        <v>188</v>
      </c>
      <c r="D47" s="35" t="s">
        <v>144</v>
      </c>
      <c r="E47" s="36" t="s">
        <v>192</v>
      </c>
      <c r="F47" s="35" t="s">
        <v>189</v>
      </c>
      <c r="G47" s="37" t="s">
        <v>124</v>
      </c>
      <c r="H47" s="52">
        <v>48</v>
      </c>
      <c r="I47" s="36" t="s">
        <v>237</v>
      </c>
      <c r="J47" s="38" t="s">
        <v>190</v>
      </c>
      <c r="K47" s="39">
        <v>100516376</v>
      </c>
      <c r="L47" s="40">
        <v>1</v>
      </c>
      <c r="M47" s="41" t="s">
        <v>46</v>
      </c>
      <c r="N47" s="41" t="s">
        <v>68</v>
      </c>
      <c r="O47" s="41" t="s">
        <v>21</v>
      </c>
      <c r="P47" s="41" t="s">
        <v>36</v>
      </c>
      <c r="Q47" s="41" t="s">
        <v>216</v>
      </c>
      <c r="R47" s="42"/>
      <c r="S47" s="41" t="s">
        <v>209</v>
      </c>
      <c r="T47" s="41" t="s">
        <v>99</v>
      </c>
      <c r="U47" s="53">
        <f t="shared" ref="U47:U57" si="24">+H47</f>
        <v>48</v>
      </c>
      <c r="V47" s="35" t="str">
        <f>+$J$47</f>
        <v>No. de Procesos de Compensación Ejecutados</v>
      </c>
      <c r="W47" s="39">
        <f>+K47</f>
        <v>100516376</v>
      </c>
      <c r="X47" s="34" t="s">
        <v>117</v>
      </c>
      <c r="Y47" s="36">
        <v>12</v>
      </c>
      <c r="Z47" s="35" t="str">
        <f>+$J$47</f>
        <v>No. de Procesos de Compensación Ejecutados</v>
      </c>
      <c r="AA47" s="39">
        <v>43249020</v>
      </c>
      <c r="AB47" s="42"/>
      <c r="AC47" s="42"/>
      <c r="AD47" s="40">
        <f t="shared" si="0"/>
        <v>0</v>
      </c>
      <c r="AE47" s="40">
        <f t="shared" si="1"/>
        <v>0</v>
      </c>
      <c r="AF47" s="40">
        <f t="shared" si="2"/>
        <v>0</v>
      </c>
      <c r="AG47" s="40">
        <f t="shared" si="3"/>
        <v>0</v>
      </c>
      <c r="AH47" s="36">
        <v>12</v>
      </c>
      <c r="AI47" s="35" t="str">
        <f>+$J$47</f>
        <v>No. de Procesos de Compensación Ejecutados</v>
      </c>
      <c r="AJ47" s="39">
        <v>12240000</v>
      </c>
      <c r="AK47" s="42"/>
      <c r="AL47" s="42"/>
      <c r="AM47" s="40">
        <f t="shared" si="4"/>
        <v>0</v>
      </c>
      <c r="AN47" s="40">
        <f t="shared" si="5"/>
        <v>0</v>
      </c>
      <c r="AO47" s="40">
        <f t="shared" si="6"/>
        <v>0</v>
      </c>
      <c r="AP47" s="43">
        <f t="shared" si="7"/>
        <v>0</v>
      </c>
      <c r="AQ47" s="36">
        <v>12</v>
      </c>
      <c r="AR47" s="35" t="str">
        <f>+$J$47</f>
        <v>No. de Procesos de Compensación Ejecutados</v>
      </c>
      <c r="AS47" s="39">
        <v>17376839</v>
      </c>
      <c r="AT47" s="42"/>
      <c r="AU47" s="42"/>
      <c r="AV47" s="40">
        <f t="shared" si="8"/>
        <v>0</v>
      </c>
      <c r="AW47" s="40">
        <f t="shared" si="9"/>
        <v>0</v>
      </c>
      <c r="AX47" s="40">
        <f t="shared" si="10"/>
        <v>0</v>
      </c>
      <c r="AY47" s="40">
        <f t="shared" si="11"/>
        <v>0</v>
      </c>
      <c r="AZ47" s="36">
        <v>12</v>
      </c>
      <c r="BA47" s="35" t="str">
        <f>+$J$47</f>
        <v>No. de Procesos de Compensación Ejecutados</v>
      </c>
      <c r="BB47" s="39">
        <v>27650517</v>
      </c>
      <c r="BC47" s="42"/>
      <c r="BD47" s="42"/>
      <c r="BE47" s="40">
        <f t="shared" si="12"/>
        <v>0</v>
      </c>
      <c r="BF47" s="40">
        <f t="shared" si="13"/>
        <v>0</v>
      </c>
      <c r="BG47" s="40">
        <f t="shared" si="14"/>
        <v>0</v>
      </c>
      <c r="BH47" s="40">
        <f t="shared" si="15"/>
        <v>0</v>
      </c>
      <c r="BI47" s="44">
        <f t="shared" si="16"/>
        <v>0</v>
      </c>
      <c r="BJ47" s="44">
        <f t="shared" si="17"/>
        <v>0</v>
      </c>
      <c r="BK47" s="44">
        <f t="shared" si="18"/>
        <v>0</v>
      </c>
      <c r="BL47" s="44">
        <f t="shared" si="19"/>
        <v>0</v>
      </c>
      <c r="BM47" s="44">
        <f t="shared" si="20"/>
        <v>0</v>
      </c>
      <c r="BN47" s="44">
        <f t="shared" si="21"/>
        <v>0</v>
      </c>
      <c r="BO47" s="44">
        <f t="shared" si="22"/>
        <v>0</v>
      </c>
      <c r="BP47" s="44">
        <f t="shared" si="23"/>
        <v>0</v>
      </c>
      <c r="BQ47" s="42"/>
    </row>
    <row r="48" spans="1:69" s="45" customFormat="1" ht="105" x14ac:dyDescent="0.25">
      <c r="A48" s="34">
        <v>11400</v>
      </c>
      <c r="B48" s="35" t="str">
        <f>+VLOOKUP(A48,'[1]TAB. REF. PA'!$A$4:$B$14,2,FALSE)</f>
        <v>Dirección de Liquidaciones y Garantías</v>
      </c>
      <c r="C48" s="36" t="s">
        <v>188</v>
      </c>
      <c r="D48" s="35" t="s">
        <v>144</v>
      </c>
      <c r="E48" s="36" t="s">
        <v>479</v>
      </c>
      <c r="F48" s="35" t="s">
        <v>191</v>
      </c>
      <c r="G48" s="37" t="s">
        <v>124</v>
      </c>
      <c r="H48" s="36">
        <v>12</v>
      </c>
      <c r="I48" s="36" t="s">
        <v>480</v>
      </c>
      <c r="J48" s="38" t="s">
        <v>597</v>
      </c>
      <c r="K48" s="39">
        <v>0</v>
      </c>
      <c r="L48" s="40">
        <v>1</v>
      </c>
      <c r="M48" s="41" t="s">
        <v>46</v>
      </c>
      <c r="N48" s="41" t="s">
        <v>68</v>
      </c>
      <c r="O48" s="41" t="s">
        <v>21</v>
      </c>
      <c r="P48" s="41" t="s">
        <v>36</v>
      </c>
      <c r="Q48" s="41" t="s">
        <v>223</v>
      </c>
      <c r="R48" s="42"/>
      <c r="S48" s="41" t="s">
        <v>231</v>
      </c>
      <c r="T48" s="41" t="s">
        <v>99</v>
      </c>
      <c r="U48" s="53">
        <f t="shared" si="24"/>
        <v>12</v>
      </c>
      <c r="V48" s="35" t="str">
        <f>+$J$48</f>
        <v>No. de Procesos de LMA Ejecutados</v>
      </c>
      <c r="W48" s="39">
        <v>0</v>
      </c>
      <c r="X48" s="34" t="s">
        <v>117</v>
      </c>
      <c r="Y48" s="53">
        <v>3</v>
      </c>
      <c r="Z48" s="35" t="str">
        <f>+$J$48</f>
        <v>No. de Procesos de LMA Ejecutados</v>
      </c>
      <c r="AA48" s="39">
        <v>0</v>
      </c>
      <c r="AB48" s="42"/>
      <c r="AC48" s="42"/>
      <c r="AD48" s="40">
        <f t="shared" si="0"/>
        <v>0</v>
      </c>
      <c r="AE48" s="40" t="e">
        <f t="shared" si="1"/>
        <v>#DIV/0!</v>
      </c>
      <c r="AF48" s="40">
        <f t="shared" si="2"/>
        <v>0</v>
      </c>
      <c r="AG48" s="40" t="e">
        <f t="shared" si="3"/>
        <v>#DIV/0!</v>
      </c>
      <c r="AH48" s="53">
        <v>3</v>
      </c>
      <c r="AI48" s="35" t="str">
        <f>+$J$48</f>
        <v>No. de Procesos de LMA Ejecutados</v>
      </c>
      <c r="AJ48" s="39">
        <v>0</v>
      </c>
      <c r="AK48" s="42"/>
      <c r="AL48" s="42"/>
      <c r="AM48" s="40">
        <f t="shared" si="4"/>
        <v>0</v>
      </c>
      <c r="AN48" s="40" t="e">
        <f t="shared" si="5"/>
        <v>#DIV/0!</v>
      </c>
      <c r="AO48" s="40">
        <f t="shared" si="6"/>
        <v>0</v>
      </c>
      <c r="AP48" s="43" t="e">
        <f t="shared" si="7"/>
        <v>#DIV/0!</v>
      </c>
      <c r="AQ48" s="53">
        <v>3</v>
      </c>
      <c r="AR48" s="35" t="str">
        <f>+$J$48</f>
        <v>No. de Procesos de LMA Ejecutados</v>
      </c>
      <c r="AS48" s="39">
        <v>0</v>
      </c>
      <c r="AT48" s="42"/>
      <c r="AU48" s="42"/>
      <c r="AV48" s="40">
        <f t="shared" si="8"/>
        <v>0</v>
      </c>
      <c r="AW48" s="40" t="e">
        <f t="shared" si="9"/>
        <v>#DIV/0!</v>
      </c>
      <c r="AX48" s="40">
        <f t="shared" si="10"/>
        <v>0</v>
      </c>
      <c r="AY48" s="40" t="e">
        <f t="shared" si="11"/>
        <v>#DIV/0!</v>
      </c>
      <c r="AZ48" s="53">
        <v>3</v>
      </c>
      <c r="BA48" s="35" t="str">
        <f>+$J$48</f>
        <v>No. de Procesos de LMA Ejecutados</v>
      </c>
      <c r="BB48" s="39">
        <v>0</v>
      </c>
      <c r="BC48" s="42"/>
      <c r="BD48" s="42"/>
      <c r="BE48" s="40">
        <f t="shared" si="12"/>
        <v>0</v>
      </c>
      <c r="BF48" s="40" t="e">
        <f t="shared" si="13"/>
        <v>#DIV/0!</v>
      </c>
      <c r="BG48" s="40">
        <f t="shared" si="14"/>
        <v>0</v>
      </c>
      <c r="BH48" s="40" t="e">
        <f t="shared" si="15"/>
        <v>#DIV/0!</v>
      </c>
      <c r="BI48" s="44">
        <f t="shared" si="16"/>
        <v>0</v>
      </c>
      <c r="BJ48" s="44" t="str">
        <f t="shared" si="17"/>
        <v>No Prog ni Ejec</v>
      </c>
      <c r="BK48" s="44">
        <f t="shared" si="18"/>
        <v>0</v>
      </c>
      <c r="BL48" s="44" t="str">
        <f t="shared" si="19"/>
        <v>No Prog ni Ejec</v>
      </c>
      <c r="BM48" s="44">
        <f t="shared" si="20"/>
        <v>0</v>
      </c>
      <c r="BN48" s="44" t="str">
        <f t="shared" si="21"/>
        <v>No Prog ni Ejec</v>
      </c>
      <c r="BO48" s="44">
        <f t="shared" si="22"/>
        <v>0</v>
      </c>
      <c r="BP48" s="44" t="str">
        <f t="shared" si="23"/>
        <v>No Prog ni Ejec</v>
      </c>
      <c r="BQ48" s="42"/>
    </row>
    <row r="49" spans="1:69" s="45" customFormat="1" ht="105" x14ac:dyDescent="0.25">
      <c r="A49" s="34">
        <v>11400</v>
      </c>
      <c r="B49" s="35" t="str">
        <f>+VLOOKUP(A49,'[1]TAB. REF. PA'!$A$4:$B$14,2,FALSE)</f>
        <v>Dirección de Liquidaciones y Garantías</v>
      </c>
      <c r="C49" s="36" t="s">
        <v>188</v>
      </c>
      <c r="D49" s="35" t="s">
        <v>144</v>
      </c>
      <c r="E49" s="36" t="s">
        <v>481</v>
      </c>
      <c r="F49" s="35" t="s">
        <v>233</v>
      </c>
      <c r="G49" s="37" t="s">
        <v>124</v>
      </c>
      <c r="H49" s="52">
        <v>48</v>
      </c>
      <c r="I49" s="36" t="s">
        <v>482</v>
      </c>
      <c r="J49" s="38" t="s">
        <v>193</v>
      </c>
      <c r="K49" s="39">
        <v>0</v>
      </c>
      <c r="L49" s="40">
        <v>0.5</v>
      </c>
      <c r="M49" s="41" t="s">
        <v>46</v>
      </c>
      <c r="N49" s="41" t="s">
        <v>68</v>
      </c>
      <c r="O49" s="41" t="s">
        <v>21</v>
      </c>
      <c r="P49" s="41" t="s">
        <v>36</v>
      </c>
      <c r="Q49" s="41" t="s">
        <v>216</v>
      </c>
      <c r="R49" s="42"/>
      <c r="S49" s="41" t="s">
        <v>232</v>
      </c>
      <c r="T49" s="41" t="s">
        <v>99</v>
      </c>
      <c r="U49" s="53">
        <f t="shared" si="24"/>
        <v>48</v>
      </c>
      <c r="V49" s="35" t="str">
        <f>+$J$49</f>
        <v>Publicación Giro Directo Régimen Contributivo</v>
      </c>
      <c r="W49" s="39">
        <v>0</v>
      </c>
      <c r="X49" s="34" t="s">
        <v>117</v>
      </c>
      <c r="Y49" s="36">
        <v>12</v>
      </c>
      <c r="Z49" s="35" t="str">
        <f>+$J$49</f>
        <v>Publicación Giro Directo Régimen Contributivo</v>
      </c>
      <c r="AA49" s="39">
        <v>0</v>
      </c>
      <c r="AB49" s="42"/>
      <c r="AC49" s="42"/>
      <c r="AD49" s="40">
        <f t="shared" si="0"/>
        <v>0</v>
      </c>
      <c r="AE49" s="40" t="e">
        <f t="shared" si="1"/>
        <v>#DIV/0!</v>
      </c>
      <c r="AF49" s="40">
        <f t="shared" si="2"/>
        <v>0</v>
      </c>
      <c r="AG49" s="40" t="e">
        <f t="shared" si="3"/>
        <v>#DIV/0!</v>
      </c>
      <c r="AH49" s="36">
        <v>12</v>
      </c>
      <c r="AI49" s="35" t="str">
        <f>+$J$49</f>
        <v>Publicación Giro Directo Régimen Contributivo</v>
      </c>
      <c r="AJ49" s="39">
        <v>0</v>
      </c>
      <c r="AK49" s="42"/>
      <c r="AL49" s="42"/>
      <c r="AM49" s="40">
        <f t="shared" si="4"/>
        <v>0</v>
      </c>
      <c r="AN49" s="40" t="e">
        <f t="shared" si="5"/>
        <v>#DIV/0!</v>
      </c>
      <c r="AO49" s="40">
        <f t="shared" si="6"/>
        <v>0</v>
      </c>
      <c r="AP49" s="43" t="e">
        <f t="shared" si="7"/>
        <v>#DIV/0!</v>
      </c>
      <c r="AQ49" s="36">
        <v>12</v>
      </c>
      <c r="AR49" s="35" t="str">
        <f>+$J$49</f>
        <v>Publicación Giro Directo Régimen Contributivo</v>
      </c>
      <c r="AS49" s="39">
        <v>0</v>
      </c>
      <c r="AT49" s="42"/>
      <c r="AU49" s="42"/>
      <c r="AV49" s="40">
        <f t="shared" si="8"/>
        <v>0</v>
      </c>
      <c r="AW49" s="40" t="e">
        <f t="shared" si="9"/>
        <v>#DIV/0!</v>
      </c>
      <c r="AX49" s="40">
        <f t="shared" si="10"/>
        <v>0</v>
      </c>
      <c r="AY49" s="40" t="e">
        <f t="shared" si="11"/>
        <v>#DIV/0!</v>
      </c>
      <c r="AZ49" s="36">
        <v>12</v>
      </c>
      <c r="BA49" s="35" t="str">
        <f>+$J$49</f>
        <v>Publicación Giro Directo Régimen Contributivo</v>
      </c>
      <c r="BB49" s="39">
        <v>0</v>
      </c>
      <c r="BC49" s="42"/>
      <c r="BD49" s="42"/>
      <c r="BE49" s="40">
        <f t="shared" si="12"/>
        <v>0</v>
      </c>
      <c r="BF49" s="40" t="e">
        <f t="shared" si="13"/>
        <v>#DIV/0!</v>
      </c>
      <c r="BG49" s="40">
        <f t="shared" si="14"/>
        <v>0</v>
      </c>
      <c r="BH49" s="40" t="e">
        <f t="shared" si="15"/>
        <v>#DIV/0!</v>
      </c>
      <c r="BI49" s="44">
        <f t="shared" si="16"/>
        <v>0</v>
      </c>
      <c r="BJ49" s="44" t="str">
        <f t="shared" si="17"/>
        <v>No Prog ni Ejec</v>
      </c>
      <c r="BK49" s="44">
        <f t="shared" si="18"/>
        <v>0</v>
      </c>
      <c r="BL49" s="44" t="str">
        <f t="shared" si="19"/>
        <v>No Prog ni Ejec</v>
      </c>
      <c r="BM49" s="44">
        <f t="shared" si="20"/>
        <v>0</v>
      </c>
      <c r="BN49" s="44" t="str">
        <f t="shared" si="21"/>
        <v>No Prog ni Ejec</v>
      </c>
      <c r="BO49" s="44">
        <f t="shared" si="22"/>
        <v>0</v>
      </c>
      <c r="BP49" s="44" t="str">
        <f t="shared" si="23"/>
        <v>No Prog ni Ejec</v>
      </c>
      <c r="BQ49" s="42"/>
    </row>
    <row r="50" spans="1:69" s="45" customFormat="1" ht="105" x14ac:dyDescent="0.25">
      <c r="A50" s="34">
        <v>11400</v>
      </c>
      <c r="B50" s="35" t="str">
        <f>+VLOOKUP(A50,'[1]TAB. REF. PA'!$A$4:$B$14,2,FALSE)</f>
        <v>Dirección de Liquidaciones y Garantías</v>
      </c>
      <c r="C50" s="36" t="s">
        <v>188</v>
      </c>
      <c r="D50" s="35" t="s">
        <v>144</v>
      </c>
      <c r="E50" s="36" t="s">
        <v>481</v>
      </c>
      <c r="F50" s="35" t="s">
        <v>234</v>
      </c>
      <c r="G50" s="37" t="s">
        <v>124</v>
      </c>
      <c r="H50" s="36">
        <v>12</v>
      </c>
      <c r="I50" s="36" t="s">
        <v>483</v>
      </c>
      <c r="J50" s="38" t="s">
        <v>194</v>
      </c>
      <c r="K50" s="39">
        <v>0</v>
      </c>
      <c r="L50" s="40">
        <v>0.5</v>
      </c>
      <c r="M50" s="41" t="s">
        <v>46</v>
      </c>
      <c r="N50" s="41" t="s">
        <v>68</v>
      </c>
      <c r="O50" s="41" t="s">
        <v>21</v>
      </c>
      <c r="P50" s="41" t="s">
        <v>36</v>
      </c>
      <c r="Q50" s="41" t="s">
        <v>223</v>
      </c>
      <c r="R50" s="42"/>
      <c r="S50" s="41" t="s">
        <v>232</v>
      </c>
      <c r="T50" s="41" t="s">
        <v>99</v>
      </c>
      <c r="U50" s="53">
        <f t="shared" si="24"/>
        <v>12</v>
      </c>
      <c r="V50" s="35" t="str">
        <f>+$J$50</f>
        <v>Publicación Giro Directo Régimen Subsidiado</v>
      </c>
      <c r="W50" s="39">
        <v>0</v>
      </c>
      <c r="X50" s="34" t="s">
        <v>117</v>
      </c>
      <c r="Y50" s="53">
        <v>3</v>
      </c>
      <c r="Z50" s="35" t="str">
        <f>+$J$50</f>
        <v>Publicación Giro Directo Régimen Subsidiado</v>
      </c>
      <c r="AA50" s="39">
        <v>0</v>
      </c>
      <c r="AB50" s="42"/>
      <c r="AC50" s="42"/>
      <c r="AD50" s="40">
        <f t="shared" si="0"/>
        <v>0</v>
      </c>
      <c r="AE50" s="40" t="e">
        <f t="shared" si="1"/>
        <v>#DIV/0!</v>
      </c>
      <c r="AF50" s="40">
        <f t="shared" si="2"/>
        <v>0</v>
      </c>
      <c r="AG50" s="40" t="e">
        <f t="shared" si="3"/>
        <v>#DIV/0!</v>
      </c>
      <c r="AH50" s="53">
        <v>3</v>
      </c>
      <c r="AI50" s="35" t="str">
        <f>+$J$50</f>
        <v>Publicación Giro Directo Régimen Subsidiado</v>
      </c>
      <c r="AJ50" s="39">
        <v>0</v>
      </c>
      <c r="AK50" s="42"/>
      <c r="AL50" s="42"/>
      <c r="AM50" s="40">
        <f t="shared" si="4"/>
        <v>0</v>
      </c>
      <c r="AN50" s="40" t="e">
        <f t="shared" si="5"/>
        <v>#DIV/0!</v>
      </c>
      <c r="AO50" s="40">
        <f t="shared" si="6"/>
        <v>0</v>
      </c>
      <c r="AP50" s="43" t="e">
        <f t="shared" si="7"/>
        <v>#DIV/0!</v>
      </c>
      <c r="AQ50" s="53">
        <v>3</v>
      </c>
      <c r="AR50" s="35" t="str">
        <f>+$J$50</f>
        <v>Publicación Giro Directo Régimen Subsidiado</v>
      </c>
      <c r="AS50" s="39">
        <v>0</v>
      </c>
      <c r="AT50" s="42"/>
      <c r="AU50" s="42"/>
      <c r="AV50" s="40">
        <f t="shared" si="8"/>
        <v>0</v>
      </c>
      <c r="AW50" s="40" t="e">
        <f t="shared" si="9"/>
        <v>#DIV/0!</v>
      </c>
      <c r="AX50" s="40">
        <f t="shared" si="10"/>
        <v>0</v>
      </c>
      <c r="AY50" s="40" t="e">
        <f t="shared" si="11"/>
        <v>#DIV/0!</v>
      </c>
      <c r="AZ50" s="53">
        <v>3</v>
      </c>
      <c r="BA50" s="35" t="str">
        <f>+$J$50</f>
        <v>Publicación Giro Directo Régimen Subsidiado</v>
      </c>
      <c r="BB50" s="39">
        <v>0</v>
      </c>
      <c r="BC50" s="42"/>
      <c r="BD50" s="42"/>
      <c r="BE50" s="40">
        <f t="shared" si="12"/>
        <v>0</v>
      </c>
      <c r="BF50" s="40" t="e">
        <f t="shared" si="13"/>
        <v>#DIV/0!</v>
      </c>
      <c r="BG50" s="40">
        <f t="shared" si="14"/>
        <v>0</v>
      </c>
      <c r="BH50" s="40" t="e">
        <f t="shared" si="15"/>
        <v>#DIV/0!</v>
      </c>
      <c r="BI50" s="44">
        <f t="shared" si="16"/>
        <v>0</v>
      </c>
      <c r="BJ50" s="44" t="str">
        <f t="shared" si="17"/>
        <v>No Prog ni Ejec</v>
      </c>
      <c r="BK50" s="44">
        <f t="shared" si="18"/>
        <v>0</v>
      </c>
      <c r="BL50" s="44" t="str">
        <f t="shared" si="19"/>
        <v>No Prog ni Ejec</v>
      </c>
      <c r="BM50" s="44">
        <f t="shared" si="20"/>
        <v>0</v>
      </c>
      <c r="BN50" s="44" t="str">
        <f t="shared" si="21"/>
        <v>No Prog ni Ejec</v>
      </c>
      <c r="BO50" s="44">
        <f t="shared" si="22"/>
        <v>0</v>
      </c>
      <c r="BP50" s="44" t="str">
        <f t="shared" si="23"/>
        <v>No Prog ni Ejec</v>
      </c>
      <c r="BQ50" s="42"/>
    </row>
    <row r="51" spans="1:69" s="45" customFormat="1" ht="120" x14ac:dyDescent="0.25">
      <c r="A51" s="34">
        <v>11400</v>
      </c>
      <c r="B51" s="35" t="str">
        <f>+VLOOKUP(A51,'[1]TAB. REF. PA'!$A$4:$B$14,2,FALSE)</f>
        <v>Dirección de Liquidaciones y Garantías</v>
      </c>
      <c r="C51" s="36" t="s">
        <v>188</v>
      </c>
      <c r="D51" s="35" t="s">
        <v>144</v>
      </c>
      <c r="E51" s="36" t="s">
        <v>484</v>
      </c>
      <c r="F51" s="35" t="s">
        <v>195</v>
      </c>
      <c r="G51" s="37" t="s">
        <v>123</v>
      </c>
      <c r="H51" s="50">
        <v>1</v>
      </c>
      <c r="I51" s="36" t="s">
        <v>485</v>
      </c>
      <c r="J51" s="38" t="s">
        <v>196</v>
      </c>
      <c r="K51" s="39">
        <v>0</v>
      </c>
      <c r="L51" s="40">
        <v>0.5</v>
      </c>
      <c r="M51" s="41" t="s">
        <v>46</v>
      </c>
      <c r="N51" s="41" t="s">
        <v>68</v>
      </c>
      <c r="O51" s="41" t="s">
        <v>21</v>
      </c>
      <c r="P51" s="41" t="s">
        <v>36</v>
      </c>
      <c r="Q51" s="41" t="s">
        <v>216</v>
      </c>
      <c r="R51" s="42"/>
      <c r="S51" s="41" t="s">
        <v>235</v>
      </c>
      <c r="T51" s="41" t="s">
        <v>99</v>
      </c>
      <c r="U51" s="47">
        <v>1</v>
      </c>
      <c r="V51" s="35" t="str">
        <f>+$J$51</f>
        <v>Trámite de prestaciones económicas REX</v>
      </c>
      <c r="W51" s="39">
        <v>0</v>
      </c>
      <c r="X51" s="34" t="s">
        <v>117</v>
      </c>
      <c r="Y51" s="47">
        <v>1</v>
      </c>
      <c r="Z51" s="35" t="str">
        <f>+$J$51</f>
        <v>Trámite de prestaciones económicas REX</v>
      </c>
      <c r="AA51" s="39">
        <v>0</v>
      </c>
      <c r="AB51" s="42"/>
      <c r="AC51" s="42"/>
      <c r="AD51" s="40">
        <f t="shared" si="0"/>
        <v>0</v>
      </c>
      <c r="AE51" s="40" t="e">
        <f t="shared" si="1"/>
        <v>#DIV/0!</v>
      </c>
      <c r="AF51" s="40">
        <f t="shared" si="2"/>
        <v>0</v>
      </c>
      <c r="AG51" s="40" t="e">
        <f t="shared" si="3"/>
        <v>#DIV/0!</v>
      </c>
      <c r="AH51" s="54">
        <v>1</v>
      </c>
      <c r="AI51" s="35" t="str">
        <f>+$J$51</f>
        <v>Trámite de prestaciones económicas REX</v>
      </c>
      <c r="AJ51" s="39">
        <v>0</v>
      </c>
      <c r="AK51" s="54"/>
      <c r="AL51" s="42"/>
      <c r="AM51" s="40">
        <f t="shared" si="4"/>
        <v>0</v>
      </c>
      <c r="AN51" s="40" t="e">
        <f t="shared" si="5"/>
        <v>#DIV/0!</v>
      </c>
      <c r="AO51" s="40">
        <f t="shared" si="6"/>
        <v>0</v>
      </c>
      <c r="AP51" s="43" t="e">
        <f t="shared" si="7"/>
        <v>#DIV/0!</v>
      </c>
      <c r="AQ51" s="54">
        <v>1</v>
      </c>
      <c r="AR51" s="35" t="str">
        <f>+$J$51</f>
        <v>Trámite de prestaciones económicas REX</v>
      </c>
      <c r="AS51" s="39">
        <v>0</v>
      </c>
      <c r="AT51" s="54">
        <v>1</v>
      </c>
      <c r="AU51" s="42"/>
      <c r="AV51" s="40">
        <f t="shared" si="8"/>
        <v>1</v>
      </c>
      <c r="AW51" s="40" t="e">
        <f t="shared" si="9"/>
        <v>#DIV/0!</v>
      </c>
      <c r="AX51" s="40">
        <f t="shared" si="10"/>
        <v>1</v>
      </c>
      <c r="AY51" s="40" t="e">
        <f t="shared" si="11"/>
        <v>#DIV/0!</v>
      </c>
      <c r="AZ51" s="54">
        <v>1</v>
      </c>
      <c r="BA51" s="35" t="str">
        <f>+$J$51</f>
        <v>Trámite de prestaciones económicas REX</v>
      </c>
      <c r="BB51" s="39">
        <v>0</v>
      </c>
      <c r="BC51" s="47"/>
      <c r="BD51" s="42"/>
      <c r="BE51" s="40">
        <f t="shared" si="12"/>
        <v>0</v>
      </c>
      <c r="BF51" s="40" t="e">
        <f t="shared" si="13"/>
        <v>#DIV/0!</v>
      </c>
      <c r="BG51" s="40">
        <f t="shared" si="14"/>
        <v>1</v>
      </c>
      <c r="BH51" s="40" t="e">
        <f t="shared" si="15"/>
        <v>#DIV/0!</v>
      </c>
      <c r="BI51" s="44">
        <f t="shared" si="16"/>
        <v>0</v>
      </c>
      <c r="BJ51" s="44" t="str">
        <f t="shared" si="17"/>
        <v>No Prog ni Ejec</v>
      </c>
      <c r="BK51" s="44">
        <f t="shared" si="18"/>
        <v>0</v>
      </c>
      <c r="BL51" s="44" t="str">
        <f t="shared" si="19"/>
        <v>No Prog ni Ejec</v>
      </c>
      <c r="BM51" s="44">
        <f t="shared" si="20"/>
        <v>1</v>
      </c>
      <c r="BN51" s="44" t="str">
        <f t="shared" si="21"/>
        <v>No Prog ni Ejec</v>
      </c>
      <c r="BO51" s="44">
        <f t="shared" si="22"/>
        <v>0</v>
      </c>
      <c r="BP51" s="44" t="str">
        <f t="shared" si="23"/>
        <v>No Prog ni Ejec</v>
      </c>
      <c r="BQ51" s="42"/>
    </row>
    <row r="52" spans="1:69" s="45" customFormat="1" ht="120" x14ac:dyDescent="0.25">
      <c r="A52" s="34">
        <v>11400</v>
      </c>
      <c r="B52" s="35" t="str">
        <f>+VLOOKUP(A52,'[1]TAB. REF. PA'!$A$4:$B$14,2,FALSE)</f>
        <v>Dirección de Liquidaciones y Garantías</v>
      </c>
      <c r="C52" s="36" t="s">
        <v>188</v>
      </c>
      <c r="D52" s="35" t="s">
        <v>144</v>
      </c>
      <c r="E52" s="36" t="s">
        <v>484</v>
      </c>
      <c r="F52" s="35" t="s">
        <v>195</v>
      </c>
      <c r="G52" s="37" t="s">
        <v>123</v>
      </c>
      <c r="H52" s="50">
        <v>1</v>
      </c>
      <c r="I52" s="36" t="s">
        <v>486</v>
      </c>
      <c r="J52" s="38" t="s">
        <v>197</v>
      </c>
      <c r="K52" s="39">
        <v>48960000</v>
      </c>
      <c r="L52" s="40">
        <v>0.5</v>
      </c>
      <c r="M52" s="41" t="s">
        <v>46</v>
      </c>
      <c r="N52" s="41" t="s">
        <v>68</v>
      </c>
      <c r="O52" s="41" t="s">
        <v>21</v>
      </c>
      <c r="P52" s="41" t="s">
        <v>36</v>
      </c>
      <c r="Q52" s="41" t="s">
        <v>216</v>
      </c>
      <c r="R52" s="42"/>
      <c r="S52" s="41" t="s">
        <v>236</v>
      </c>
      <c r="T52" s="41" t="s">
        <v>99</v>
      </c>
      <c r="U52" s="47">
        <v>1</v>
      </c>
      <c r="V52" s="35" t="str">
        <f>+$J$52</f>
        <v>Trámite de devolución de aportes REX</v>
      </c>
      <c r="W52" s="39">
        <f>+K52</f>
        <v>48960000</v>
      </c>
      <c r="X52" s="34" t="s">
        <v>114</v>
      </c>
      <c r="Y52" s="54">
        <v>1</v>
      </c>
      <c r="Z52" s="35" t="str">
        <f>+$J$52</f>
        <v>Trámite de devolución de aportes REX</v>
      </c>
      <c r="AA52" s="39">
        <v>12240000</v>
      </c>
      <c r="AB52" s="55"/>
      <c r="AC52" s="42"/>
      <c r="AD52" s="40">
        <f t="shared" si="0"/>
        <v>0</v>
      </c>
      <c r="AE52" s="40">
        <f t="shared" si="1"/>
        <v>0</v>
      </c>
      <c r="AF52" s="40">
        <f t="shared" si="2"/>
        <v>0</v>
      </c>
      <c r="AG52" s="40">
        <f t="shared" si="3"/>
        <v>0</v>
      </c>
      <c r="AH52" s="54">
        <v>1</v>
      </c>
      <c r="AI52" s="35" t="str">
        <f>+$J$52</f>
        <v>Trámite de devolución de aportes REX</v>
      </c>
      <c r="AJ52" s="39">
        <v>12240000</v>
      </c>
      <c r="AK52" s="54"/>
      <c r="AL52" s="42"/>
      <c r="AM52" s="40">
        <f t="shared" si="4"/>
        <v>0</v>
      </c>
      <c r="AN52" s="40">
        <f t="shared" si="5"/>
        <v>0</v>
      </c>
      <c r="AO52" s="40">
        <f t="shared" si="6"/>
        <v>0</v>
      </c>
      <c r="AP52" s="43">
        <f t="shared" si="7"/>
        <v>0</v>
      </c>
      <c r="AQ52" s="54">
        <v>1</v>
      </c>
      <c r="AR52" s="35" t="str">
        <f>+$J$52</f>
        <v>Trámite de devolución de aportes REX</v>
      </c>
      <c r="AS52" s="39">
        <v>12240000</v>
      </c>
      <c r="AT52" s="54"/>
      <c r="AU52" s="42"/>
      <c r="AV52" s="40">
        <f t="shared" si="8"/>
        <v>0</v>
      </c>
      <c r="AW52" s="40">
        <f t="shared" si="9"/>
        <v>0</v>
      </c>
      <c r="AX52" s="40">
        <f t="shared" si="10"/>
        <v>0</v>
      </c>
      <c r="AY52" s="40">
        <f t="shared" si="11"/>
        <v>0</v>
      </c>
      <c r="AZ52" s="54">
        <v>1</v>
      </c>
      <c r="BA52" s="35" t="str">
        <f>+$J$52</f>
        <v>Trámite de devolución de aportes REX</v>
      </c>
      <c r="BB52" s="39">
        <v>12240000</v>
      </c>
      <c r="BC52" s="47"/>
      <c r="BD52" s="42"/>
      <c r="BE52" s="40">
        <f t="shared" si="12"/>
        <v>0</v>
      </c>
      <c r="BF52" s="40">
        <f t="shared" si="13"/>
        <v>0</v>
      </c>
      <c r="BG52" s="40">
        <f t="shared" si="14"/>
        <v>0</v>
      </c>
      <c r="BH52" s="40">
        <f t="shared" si="15"/>
        <v>0</v>
      </c>
      <c r="BI52" s="44">
        <f t="shared" si="16"/>
        <v>0</v>
      </c>
      <c r="BJ52" s="44">
        <f t="shared" si="17"/>
        <v>0</v>
      </c>
      <c r="BK52" s="44">
        <f t="shared" si="18"/>
        <v>0</v>
      </c>
      <c r="BL52" s="44">
        <f t="shared" si="19"/>
        <v>0</v>
      </c>
      <c r="BM52" s="44">
        <f t="shared" si="20"/>
        <v>0</v>
      </c>
      <c r="BN52" s="44">
        <f t="shared" si="21"/>
        <v>0</v>
      </c>
      <c r="BO52" s="44">
        <f t="shared" si="22"/>
        <v>0</v>
      </c>
      <c r="BP52" s="44">
        <f t="shared" si="23"/>
        <v>0</v>
      </c>
      <c r="BQ52" s="42"/>
    </row>
    <row r="53" spans="1:69" s="45" customFormat="1" ht="105" x14ac:dyDescent="0.25">
      <c r="A53" s="34">
        <v>11400</v>
      </c>
      <c r="B53" s="35" t="str">
        <f>+VLOOKUP(A53,'[1]TAB. REF. PA'!$A$4:$B$14,2,FALSE)</f>
        <v>Dirección de Liquidaciones y Garantías</v>
      </c>
      <c r="C53" s="36" t="s">
        <v>188</v>
      </c>
      <c r="D53" s="35" t="s">
        <v>144</v>
      </c>
      <c r="E53" s="36" t="s">
        <v>487</v>
      </c>
      <c r="F53" s="35" t="s">
        <v>476</v>
      </c>
      <c r="G53" s="37" t="s">
        <v>123</v>
      </c>
      <c r="H53" s="50">
        <v>1</v>
      </c>
      <c r="I53" s="36" t="s">
        <v>488</v>
      </c>
      <c r="J53" s="38" t="s">
        <v>473</v>
      </c>
      <c r="K53" s="39">
        <v>164378848</v>
      </c>
      <c r="L53" s="40">
        <v>1</v>
      </c>
      <c r="M53" s="41" t="s">
        <v>46</v>
      </c>
      <c r="N53" s="41" t="s">
        <v>68</v>
      </c>
      <c r="O53" s="41" t="s">
        <v>21</v>
      </c>
      <c r="P53" s="41" t="s">
        <v>36</v>
      </c>
      <c r="Q53" s="41" t="s">
        <v>216</v>
      </c>
      <c r="R53" s="42"/>
      <c r="S53" s="41" t="s">
        <v>474</v>
      </c>
      <c r="T53" s="41" t="s">
        <v>99</v>
      </c>
      <c r="U53" s="47">
        <v>1</v>
      </c>
      <c r="V53" s="35" t="str">
        <f>+$J$53</f>
        <v>Elaboración de solicitudes de aclaración sobre apropiaciones sin justa causa</v>
      </c>
      <c r="W53" s="39">
        <f>+K53</f>
        <v>164378848</v>
      </c>
      <c r="X53" s="34" t="s">
        <v>117</v>
      </c>
      <c r="Y53" s="54">
        <v>1</v>
      </c>
      <c r="Z53" s="35" t="str">
        <f>+$J$53</f>
        <v>Elaboración de solicitudes de aclaración sobre apropiaciones sin justa causa</v>
      </c>
      <c r="AA53" s="39">
        <v>46231551</v>
      </c>
      <c r="AB53" s="42"/>
      <c r="AC53" s="42"/>
      <c r="AD53" s="40">
        <f t="shared" si="0"/>
        <v>0</v>
      </c>
      <c r="AE53" s="40">
        <f t="shared" si="1"/>
        <v>0</v>
      </c>
      <c r="AF53" s="40">
        <f t="shared" si="2"/>
        <v>0</v>
      </c>
      <c r="AG53" s="40">
        <f t="shared" si="3"/>
        <v>0</v>
      </c>
      <c r="AH53" s="54">
        <v>1</v>
      </c>
      <c r="AI53" s="35" t="str">
        <f>+$J$53</f>
        <v>Elaboración de solicitudes de aclaración sobre apropiaciones sin justa causa</v>
      </c>
      <c r="AJ53" s="39">
        <v>46231551</v>
      </c>
      <c r="AK53" s="54"/>
      <c r="AL53" s="42"/>
      <c r="AM53" s="40">
        <f t="shared" si="4"/>
        <v>0</v>
      </c>
      <c r="AN53" s="40">
        <f t="shared" si="5"/>
        <v>0</v>
      </c>
      <c r="AO53" s="40">
        <f t="shared" si="6"/>
        <v>0</v>
      </c>
      <c r="AP53" s="43">
        <f t="shared" si="7"/>
        <v>0</v>
      </c>
      <c r="AQ53" s="54">
        <v>1</v>
      </c>
      <c r="AR53" s="35" t="str">
        <f>+$J$53</f>
        <v>Elaboración de solicitudes de aclaración sobre apropiaciones sin justa causa</v>
      </c>
      <c r="AS53" s="39">
        <v>41094712</v>
      </c>
      <c r="AT53" s="54"/>
      <c r="AU53" s="42"/>
      <c r="AV53" s="40">
        <f t="shared" si="8"/>
        <v>0</v>
      </c>
      <c r="AW53" s="40">
        <f t="shared" si="9"/>
        <v>0</v>
      </c>
      <c r="AX53" s="40">
        <f t="shared" si="10"/>
        <v>0</v>
      </c>
      <c r="AY53" s="40">
        <f t="shared" si="11"/>
        <v>0</v>
      </c>
      <c r="AZ53" s="54">
        <v>1</v>
      </c>
      <c r="BA53" s="35" t="str">
        <f>+$J$53</f>
        <v>Elaboración de solicitudes de aclaración sobre apropiaciones sin justa causa</v>
      </c>
      <c r="BB53" s="39">
        <v>30821034</v>
      </c>
      <c r="BC53" s="47"/>
      <c r="BD53" s="42"/>
      <c r="BE53" s="40">
        <f t="shared" si="12"/>
        <v>0</v>
      </c>
      <c r="BF53" s="40">
        <f t="shared" si="13"/>
        <v>0</v>
      </c>
      <c r="BG53" s="40">
        <f t="shared" si="14"/>
        <v>0</v>
      </c>
      <c r="BH53" s="40">
        <f t="shared" si="15"/>
        <v>0</v>
      </c>
      <c r="BI53" s="44">
        <f t="shared" si="16"/>
        <v>0</v>
      </c>
      <c r="BJ53" s="44">
        <f t="shared" si="17"/>
        <v>0</v>
      </c>
      <c r="BK53" s="44">
        <f t="shared" si="18"/>
        <v>0</v>
      </c>
      <c r="BL53" s="44">
        <f t="shared" si="19"/>
        <v>0</v>
      </c>
      <c r="BM53" s="44">
        <f t="shared" si="20"/>
        <v>0</v>
      </c>
      <c r="BN53" s="44">
        <f t="shared" si="21"/>
        <v>0</v>
      </c>
      <c r="BO53" s="44">
        <f t="shared" si="22"/>
        <v>0</v>
      </c>
      <c r="BP53" s="44">
        <f t="shared" si="23"/>
        <v>0</v>
      </c>
      <c r="BQ53" s="42"/>
    </row>
    <row r="54" spans="1:69" s="45" customFormat="1" ht="120" x14ac:dyDescent="0.25">
      <c r="A54" s="34">
        <v>11400</v>
      </c>
      <c r="B54" s="35" t="str">
        <f>+VLOOKUP(A54,'[1]TAB. REF. PA'!$A$4:$B$14,2,FALSE)</f>
        <v>Dirección de Liquidaciones y Garantías</v>
      </c>
      <c r="C54" s="36" t="s">
        <v>188</v>
      </c>
      <c r="D54" s="35" t="s">
        <v>144</v>
      </c>
      <c r="E54" s="36" t="s">
        <v>489</v>
      </c>
      <c r="F54" s="35" t="s">
        <v>198</v>
      </c>
      <c r="G54" s="37" t="s">
        <v>123</v>
      </c>
      <c r="H54" s="50">
        <v>1</v>
      </c>
      <c r="I54" s="36" t="s">
        <v>490</v>
      </c>
      <c r="J54" s="38" t="s">
        <v>199</v>
      </c>
      <c r="K54" s="39">
        <v>0</v>
      </c>
      <c r="L54" s="40">
        <v>1</v>
      </c>
      <c r="M54" s="41" t="s">
        <v>46</v>
      </c>
      <c r="N54" s="41" t="s">
        <v>68</v>
      </c>
      <c r="O54" s="41" t="s">
        <v>21</v>
      </c>
      <c r="P54" s="41" t="s">
        <v>36</v>
      </c>
      <c r="Q54" s="41" t="s">
        <v>223</v>
      </c>
      <c r="R54" s="42"/>
      <c r="S54" s="41" t="s">
        <v>475</v>
      </c>
      <c r="T54" s="41" t="s">
        <v>99</v>
      </c>
      <c r="U54" s="47">
        <v>1</v>
      </c>
      <c r="V54" s="35" t="str">
        <f>+$J$54</f>
        <v>Elaboración de Informes de auditoría de reintegro de recursos</v>
      </c>
      <c r="W54" s="39">
        <v>0</v>
      </c>
      <c r="X54" s="34" t="s">
        <v>117</v>
      </c>
      <c r="Y54" s="47">
        <v>1</v>
      </c>
      <c r="Z54" s="35" t="str">
        <f>+$J$54</f>
        <v>Elaboración de Informes de auditoría de reintegro de recursos</v>
      </c>
      <c r="AA54" s="39">
        <v>0</v>
      </c>
      <c r="AB54" s="42"/>
      <c r="AC54" s="42"/>
      <c r="AD54" s="40">
        <f t="shared" si="0"/>
        <v>0</v>
      </c>
      <c r="AE54" s="40" t="e">
        <f t="shared" si="1"/>
        <v>#DIV/0!</v>
      </c>
      <c r="AF54" s="40">
        <f t="shared" si="2"/>
        <v>0</v>
      </c>
      <c r="AG54" s="40" t="e">
        <f t="shared" si="3"/>
        <v>#DIV/0!</v>
      </c>
      <c r="AH54" s="54">
        <v>1</v>
      </c>
      <c r="AI54" s="35" t="str">
        <f>+$J$54</f>
        <v>Elaboración de Informes de auditoría de reintegro de recursos</v>
      </c>
      <c r="AJ54" s="39">
        <v>0</v>
      </c>
      <c r="AK54" s="54"/>
      <c r="AL54" s="42"/>
      <c r="AM54" s="40">
        <f t="shared" si="4"/>
        <v>0</v>
      </c>
      <c r="AN54" s="40" t="e">
        <f t="shared" si="5"/>
        <v>#DIV/0!</v>
      </c>
      <c r="AO54" s="40">
        <f t="shared" si="6"/>
        <v>0</v>
      </c>
      <c r="AP54" s="43" t="e">
        <f t="shared" si="7"/>
        <v>#DIV/0!</v>
      </c>
      <c r="AQ54" s="54">
        <v>1</v>
      </c>
      <c r="AR54" s="35" t="str">
        <f>+$J$54</f>
        <v>Elaboración de Informes de auditoría de reintegro de recursos</v>
      </c>
      <c r="AS54" s="39">
        <v>0</v>
      </c>
      <c r="AT54" s="54"/>
      <c r="AU54" s="42"/>
      <c r="AV54" s="40">
        <f t="shared" si="8"/>
        <v>0</v>
      </c>
      <c r="AW54" s="40" t="e">
        <f t="shared" si="9"/>
        <v>#DIV/0!</v>
      </c>
      <c r="AX54" s="40">
        <f t="shared" si="10"/>
        <v>0</v>
      </c>
      <c r="AY54" s="40" t="e">
        <f t="shared" si="11"/>
        <v>#DIV/0!</v>
      </c>
      <c r="AZ54" s="54">
        <v>1</v>
      </c>
      <c r="BA54" s="35" t="str">
        <f>+$J$54</f>
        <v>Elaboración de Informes de auditoría de reintegro de recursos</v>
      </c>
      <c r="BB54" s="39">
        <v>0</v>
      </c>
      <c r="BC54" s="47"/>
      <c r="BD54" s="42"/>
      <c r="BE54" s="40">
        <f t="shared" si="12"/>
        <v>0</v>
      </c>
      <c r="BF54" s="40" t="e">
        <f t="shared" si="13"/>
        <v>#DIV/0!</v>
      </c>
      <c r="BG54" s="40">
        <f t="shared" si="14"/>
        <v>0</v>
      </c>
      <c r="BH54" s="40" t="e">
        <f t="shared" si="15"/>
        <v>#DIV/0!</v>
      </c>
      <c r="BI54" s="44">
        <f t="shared" si="16"/>
        <v>0</v>
      </c>
      <c r="BJ54" s="44" t="str">
        <f t="shared" si="17"/>
        <v>No Prog ni Ejec</v>
      </c>
      <c r="BK54" s="44">
        <f t="shared" si="18"/>
        <v>0</v>
      </c>
      <c r="BL54" s="44" t="str">
        <f t="shared" si="19"/>
        <v>No Prog ni Ejec</v>
      </c>
      <c r="BM54" s="44">
        <f t="shared" si="20"/>
        <v>0</v>
      </c>
      <c r="BN54" s="44" t="str">
        <f t="shared" si="21"/>
        <v>No Prog ni Ejec</v>
      </c>
      <c r="BO54" s="44">
        <f t="shared" si="22"/>
        <v>0</v>
      </c>
      <c r="BP54" s="44" t="str">
        <f t="shared" si="23"/>
        <v>No Prog ni Ejec</v>
      </c>
      <c r="BQ54" s="42"/>
    </row>
    <row r="55" spans="1:69" s="45" customFormat="1" ht="137.25" customHeight="1" x14ac:dyDescent="0.25">
      <c r="A55" s="34">
        <v>11400</v>
      </c>
      <c r="B55" s="35" t="str">
        <f>+VLOOKUP(A55,'[1]TAB. REF. PA'!$A$4:$B$14,2,FALSE)</f>
        <v>Dirección de Liquidaciones y Garantías</v>
      </c>
      <c r="C55" s="36" t="s">
        <v>188</v>
      </c>
      <c r="D55" s="35" t="s">
        <v>144</v>
      </c>
      <c r="E55" s="36" t="s">
        <v>491</v>
      </c>
      <c r="F55" s="35" t="s">
        <v>478</v>
      </c>
      <c r="G55" s="37" t="s">
        <v>123</v>
      </c>
      <c r="H55" s="50">
        <v>1</v>
      </c>
      <c r="I55" s="36" t="s">
        <v>492</v>
      </c>
      <c r="J55" s="38" t="s">
        <v>477</v>
      </c>
      <c r="K55" s="39">
        <v>0</v>
      </c>
      <c r="L55" s="40">
        <v>1</v>
      </c>
      <c r="M55" s="41" t="s">
        <v>46</v>
      </c>
      <c r="N55" s="41" t="s">
        <v>68</v>
      </c>
      <c r="O55" s="41" t="s">
        <v>21</v>
      </c>
      <c r="P55" s="41" t="s">
        <v>36</v>
      </c>
      <c r="Q55" s="41" t="s">
        <v>223</v>
      </c>
      <c r="R55" s="42"/>
      <c r="S55" s="41" t="s">
        <v>507</v>
      </c>
      <c r="T55" s="41" t="s">
        <v>99</v>
      </c>
      <c r="U55" s="47">
        <v>1</v>
      </c>
      <c r="V55" s="35" t="str">
        <f>+$J$55</f>
        <v>Elaboración de comunicaciones con las conclusiones del procedimiento de la auditoría de reintegro de recursos</v>
      </c>
      <c r="W55" s="39">
        <v>0</v>
      </c>
      <c r="X55" s="34" t="s">
        <v>117</v>
      </c>
      <c r="Y55" s="47">
        <v>1</v>
      </c>
      <c r="Z55" s="35" t="str">
        <f>+$J$55</f>
        <v>Elaboración de comunicaciones con las conclusiones del procedimiento de la auditoría de reintegro de recursos</v>
      </c>
      <c r="AA55" s="39">
        <v>0</v>
      </c>
      <c r="AB55" s="42"/>
      <c r="AC55" s="42"/>
      <c r="AD55" s="40">
        <f t="shared" si="0"/>
        <v>0</v>
      </c>
      <c r="AE55" s="40" t="e">
        <f t="shared" si="1"/>
        <v>#DIV/0!</v>
      </c>
      <c r="AF55" s="40">
        <f t="shared" si="2"/>
        <v>0</v>
      </c>
      <c r="AG55" s="40" t="e">
        <f t="shared" si="3"/>
        <v>#DIV/0!</v>
      </c>
      <c r="AH55" s="54">
        <v>1</v>
      </c>
      <c r="AI55" s="35" t="str">
        <f>+$J$55</f>
        <v>Elaboración de comunicaciones con las conclusiones del procedimiento de la auditoría de reintegro de recursos</v>
      </c>
      <c r="AJ55" s="39">
        <v>0</v>
      </c>
      <c r="AK55" s="54"/>
      <c r="AL55" s="42"/>
      <c r="AM55" s="40">
        <f t="shared" si="4"/>
        <v>0</v>
      </c>
      <c r="AN55" s="40" t="e">
        <f t="shared" si="5"/>
        <v>#DIV/0!</v>
      </c>
      <c r="AO55" s="40">
        <f t="shared" si="6"/>
        <v>0</v>
      </c>
      <c r="AP55" s="43" t="e">
        <f t="shared" si="7"/>
        <v>#DIV/0!</v>
      </c>
      <c r="AQ55" s="54">
        <v>1</v>
      </c>
      <c r="AR55" s="35" t="str">
        <f>+$J$55</f>
        <v>Elaboración de comunicaciones con las conclusiones del procedimiento de la auditoría de reintegro de recursos</v>
      </c>
      <c r="AS55" s="39">
        <v>0</v>
      </c>
      <c r="AT55" s="54"/>
      <c r="AU55" s="42"/>
      <c r="AV55" s="40">
        <f t="shared" si="8"/>
        <v>0</v>
      </c>
      <c r="AW55" s="40" t="e">
        <f t="shared" si="9"/>
        <v>#DIV/0!</v>
      </c>
      <c r="AX55" s="40">
        <f t="shared" si="10"/>
        <v>0</v>
      </c>
      <c r="AY55" s="40" t="e">
        <f t="shared" si="11"/>
        <v>#DIV/0!</v>
      </c>
      <c r="AZ55" s="54">
        <v>1</v>
      </c>
      <c r="BA55" s="35" t="str">
        <f>+$J$55</f>
        <v>Elaboración de comunicaciones con las conclusiones del procedimiento de la auditoría de reintegro de recursos</v>
      </c>
      <c r="BB55" s="39">
        <v>0</v>
      </c>
      <c r="BC55" s="47"/>
      <c r="BD55" s="42"/>
      <c r="BE55" s="40">
        <f t="shared" si="12"/>
        <v>0</v>
      </c>
      <c r="BF55" s="40" t="e">
        <f t="shared" si="13"/>
        <v>#DIV/0!</v>
      </c>
      <c r="BG55" s="40">
        <f t="shared" si="14"/>
        <v>0</v>
      </c>
      <c r="BH55" s="40" t="e">
        <f t="shared" si="15"/>
        <v>#DIV/0!</v>
      </c>
      <c r="BI55" s="44">
        <f t="shared" si="16"/>
        <v>0</v>
      </c>
      <c r="BJ55" s="44" t="str">
        <f t="shared" si="17"/>
        <v>No Prog ni Ejec</v>
      </c>
      <c r="BK55" s="44">
        <f t="shared" si="18"/>
        <v>0</v>
      </c>
      <c r="BL55" s="44" t="str">
        <f t="shared" si="19"/>
        <v>No Prog ni Ejec</v>
      </c>
      <c r="BM55" s="44">
        <f t="shared" si="20"/>
        <v>0</v>
      </c>
      <c r="BN55" s="44" t="str">
        <f t="shared" si="21"/>
        <v>No Prog ni Ejec</v>
      </c>
      <c r="BO55" s="44">
        <f t="shared" si="22"/>
        <v>0</v>
      </c>
      <c r="BP55" s="44" t="str">
        <f t="shared" si="23"/>
        <v>No Prog ni Ejec</v>
      </c>
      <c r="BQ55" s="42"/>
    </row>
    <row r="56" spans="1:69" s="45" customFormat="1" ht="105" x14ac:dyDescent="0.25">
      <c r="A56" s="34">
        <v>11400</v>
      </c>
      <c r="B56" s="35" t="str">
        <f>+VLOOKUP(A56,'[1]TAB. REF. PA'!$A$4:$B$14,2,FALSE)</f>
        <v>Dirección de Liquidaciones y Garantías</v>
      </c>
      <c r="C56" s="36" t="s">
        <v>188</v>
      </c>
      <c r="D56" s="35" t="s">
        <v>144</v>
      </c>
      <c r="E56" s="36" t="s">
        <v>493</v>
      </c>
      <c r="F56" s="35" t="s">
        <v>200</v>
      </c>
      <c r="G56" s="37" t="s">
        <v>123</v>
      </c>
      <c r="H56" s="50">
        <v>1</v>
      </c>
      <c r="I56" s="36" t="s">
        <v>494</v>
      </c>
      <c r="J56" s="38" t="s">
        <v>201</v>
      </c>
      <c r="K56" s="39">
        <v>0</v>
      </c>
      <c r="L56" s="40">
        <v>1</v>
      </c>
      <c r="M56" s="41" t="s">
        <v>46</v>
      </c>
      <c r="N56" s="41" t="s">
        <v>68</v>
      </c>
      <c r="O56" s="41" t="s">
        <v>21</v>
      </c>
      <c r="P56" s="41" t="s">
        <v>36</v>
      </c>
      <c r="Q56" s="41" t="s">
        <v>223</v>
      </c>
      <c r="R56" s="42"/>
      <c r="S56" s="41" t="s">
        <v>238</v>
      </c>
      <c r="T56" s="41" t="s">
        <v>99</v>
      </c>
      <c r="U56" s="47">
        <f t="shared" si="24"/>
        <v>1</v>
      </c>
      <c r="V56" s="35" t="str">
        <f>+$J$56</f>
        <v>Solicitud de aclaraciones a las EPS con saldos a favor de ADRES en el proceso LMA</v>
      </c>
      <c r="W56" s="39">
        <v>0</v>
      </c>
      <c r="X56" s="34" t="s">
        <v>117</v>
      </c>
      <c r="Y56" s="54">
        <v>1</v>
      </c>
      <c r="Z56" s="35" t="str">
        <f>+$J$56</f>
        <v>Solicitud de aclaraciones a las EPS con saldos a favor de ADRES en el proceso LMA</v>
      </c>
      <c r="AA56" s="39">
        <v>0</v>
      </c>
      <c r="AB56" s="42"/>
      <c r="AC56" s="42"/>
      <c r="AD56" s="40">
        <f t="shared" si="0"/>
        <v>0</v>
      </c>
      <c r="AE56" s="40" t="e">
        <f t="shared" si="1"/>
        <v>#DIV/0!</v>
      </c>
      <c r="AF56" s="40">
        <f t="shared" si="2"/>
        <v>0</v>
      </c>
      <c r="AG56" s="40" t="e">
        <f t="shared" si="3"/>
        <v>#DIV/0!</v>
      </c>
      <c r="AH56" s="54">
        <v>1</v>
      </c>
      <c r="AI56" s="35" t="str">
        <f>+$J$56</f>
        <v>Solicitud de aclaraciones a las EPS con saldos a favor de ADRES en el proceso LMA</v>
      </c>
      <c r="AJ56" s="39">
        <v>0</v>
      </c>
      <c r="AK56" s="54"/>
      <c r="AL56" s="42"/>
      <c r="AM56" s="40">
        <f t="shared" si="4"/>
        <v>0</v>
      </c>
      <c r="AN56" s="40" t="e">
        <f t="shared" si="5"/>
        <v>#DIV/0!</v>
      </c>
      <c r="AO56" s="40">
        <f t="shared" si="6"/>
        <v>0</v>
      </c>
      <c r="AP56" s="43" t="e">
        <f t="shared" si="7"/>
        <v>#DIV/0!</v>
      </c>
      <c r="AQ56" s="54">
        <v>1</v>
      </c>
      <c r="AR56" s="35" t="str">
        <f>+$J$56</f>
        <v>Solicitud de aclaraciones a las EPS con saldos a favor de ADRES en el proceso LMA</v>
      </c>
      <c r="AS56" s="39">
        <v>0</v>
      </c>
      <c r="AT56" s="54"/>
      <c r="AU56" s="42"/>
      <c r="AV56" s="40">
        <f t="shared" si="8"/>
        <v>0</v>
      </c>
      <c r="AW56" s="40" t="e">
        <f t="shared" si="9"/>
        <v>#DIV/0!</v>
      </c>
      <c r="AX56" s="40">
        <f t="shared" si="10"/>
        <v>0</v>
      </c>
      <c r="AY56" s="40" t="e">
        <f t="shared" si="11"/>
        <v>#DIV/0!</v>
      </c>
      <c r="AZ56" s="54">
        <v>1</v>
      </c>
      <c r="BA56" s="35" t="str">
        <f>+$J$56</f>
        <v>Solicitud de aclaraciones a las EPS con saldos a favor de ADRES en el proceso LMA</v>
      </c>
      <c r="BB56" s="39">
        <v>0</v>
      </c>
      <c r="BC56" s="47"/>
      <c r="BD56" s="42"/>
      <c r="BE56" s="40">
        <f t="shared" si="12"/>
        <v>0</v>
      </c>
      <c r="BF56" s="40" t="e">
        <f t="shared" si="13"/>
        <v>#DIV/0!</v>
      </c>
      <c r="BG56" s="40">
        <f t="shared" si="14"/>
        <v>0</v>
      </c>
      <c r="BH56" s="40" t="e">
        <f t="shared" si="15"/>
        <v>#DIV/0!</v>
      </c>
      <c r="BI56" s="44">
        <f t="shared" si="16"/>
        <v>0</v>
      </c>
      <c r="BJ56" s="44" t="str">
        <f t="shared" si="17"/>
        <v>No Prog ni Ejec</v>
      </c>
      <c r="BK56" s="44">
        <f t="shared" si="18"/>
        <v>0</v>
      </c>
      <c r="BL56" s="44" t="str">
        <f t="shared" si="19"/>
        <v>No Prog ni Ejec</v>
      </c>
      <c r="BM56" s="44">
        <f t="shared" si="20"/>
        <v>0</v>
      </c>
      <c r="BN56" s="44" t="str">
        <f t="shared" si="21"/>
        <v>No Prog ni Ejec</v>
      </c>
      <c r="BO56" s="44">
        <f t="shared" si="22"/>
        <v>0</v>
      </c>
      <c r="BP56" s="44" t="str">
        <f t="shared" si="23"/>
        <v>No Prog ni Ejec</v>
      </c>
      <c r="BQ56" s="42"/>
    </row>
    <row r="57" spans="1:69" s="45" customFormat="1" ht="90" x14ac:dyDescent="0.25">
      <c r="A57" s="34">
        <v>11400</v>
      </c>
      <c r="B57" s="35" t="str">
        <f>+VLOOKUP(A57,'[1]TAB. REF. PA'!$A$4:$B$14,2,FALSE)</f>
        <v>Dirección de Liquidaciones y Garantías</v>
      </c>
      <c r="C57" s="36" t="s">
        <v>188</v>
      </c>
      <c r="D57" s="35" t="s">
        <v>144</v>
      </c>
      <c r="E57" s="36" t="s">
        <v>495</v>
      </c>
      <c r="F57" s="35" t="s">
        <v>202</v>
      </c>
      <c r="G57" s="37" t="s">
        <v>124</v>
      </c>
      <c r="H57" s="36">
        <v>1</v>
      </c>
      <c r="I57" s="36" t="s">
        <v>496</v>
      </c>
      <c r="J57" s="38" t="s">
        <v>203</v>
      </c>
      <c r="K57" s="39">
        <v>0</v>
      </c>
      <c r="L57" s="40">
        <v>1</v>
      </c>
      <c r="M57" s="41" t="s">
        <v>46</v>
      </c>
      <c r="N57" s="41" t="s">
        <v>68</v>
      </c>
      <c r="O57" s="41" t="s">
        <v>34</v>
      </c>
      <c r="P57" s="41" t="s">
        <v>35</v>
      </c>
      <c r="Q57" s="41" t="s">
        <v>225</v>
      </c>
      <c r="R57" s="42"/>
      <c r="S57" s="41" t="s">
        <v>508</v>
      </c>
      <c r="T57" s="41" t="s">
        <v>99</v>
      </c>
      <c r="U57" s="53">
        <f t="shared" si="24"/>
        <v>1</v>
      </c>
      <c r="V57" s="35" t="str">
        <f>+$J$57</f>
        <v>No. De Compras de Carteras realizadas</v>
      </c>
      <c r="W57" s="39">
        <v>0</v>
      </c>
      <c r="X57" s="34" t="s">
        <v>117</v>
      </c>
      <c r="Y57" s="39">
        <v>0</v>
      </c>
      <c r="Z57" s="35" t="str">
        <f>+$J$57</f>
        <v>No. De Compras de Carteras realizadas</v>
      </c>
      <c r="AA57" s="39">
        <v>0</v>
      </c>
      <c r="AB57" s="42"/>
      <c r="AC57" s="42"/>
      <c r="AD57" s="40" t="e">
        <f t="shared" si="0"/>
        <v>#DIV/0!</v>
      </c>
      <c r="AE57" s="40" t="e">
        <f t="shared" si="1"/>
        <v>#DIV/0!</v>
      </c>
      <c r="AF57" s="40">
        <f t="shared" si="2"/>
        <v>0</v>
      </c>
      <c r="AG57" s="40" t="e">
        <f t="shared" si="3"/>
        <v>#DIV/0!</v>
      </c>
      <c r="AH57" s="39">
        <v>0</v>
      </c>
      <c r="AI57" s="35" t="str">
        <f>+$J$57</f>
        <v>No. De Compras de Carteras realizadas</v>
      </c>
      <c r="AJ57" s="39">
        <v>0</v>
      </c>
      <c r="AK57" s="39"/>
      <c r="AL57" s="42"/>
      <c r="AM57" s="40" t="e">
        <f t="shared" si="4"/>
        <v>#DIV/0!</v>
      </c>
      <c r="AN57" s="40" t="e">
        <f t="shared" si="5"/>
        <v>#DIV/0!</v>
      </c>
      <c r="AO57" s="40">
        <f t="shared" si="6"/>
        <v>0</v>
      </c>
      <c r="AP57" s="43" t="e">
        <f t="shared" si="7"/>
        <v>#DIV/0!</v>
      </c>
      <c r="AQ57" s="39">
        <v>0</v>
      </c>
      <c r="AR57" s="35" t="str">
        <f>+$J$57</f>
        <v>No. De Compras de Carteras realizadas</v>
      </c>
      <c r="AS57" s="39">
        <v>0</v>
      </c>
      <c r="AT57" s="47"/>
      <c r="AU57" s="42"/>
      <c r="AV57" s="40" t="e">
        <f t="shared" si="8"/>
        <v>#DIV/0!</v>
      </c>
      <c r="AW57" s="40" t="e">
        <f t="shared" si="9"/>
        <v>#DIV/0!</v>
      </c>
      <c r="AX57" s="40">
        <f t="shared" si="10"/>
        <v>0</v>
      </c>
      <c r="AY57" s="40" t="e">
        <f t="shared" si="11"/>
        <v>#DIV/0!</v>
      </c>
      <c r="AZ57" s="51">
        <v>1</v>
      </c>
      <c r="BA57" s="35" t="str">
        <f>+$J$57</f>
        <v>No. De Compras de Carteras realizadas</v>
      </c>
      <c r="BB57" s="39">
        <v>0</v>
      </c>
      <c r="BC57" s="47"/>
      <c r="BD57" s="42"/>
      <c r="BE57" s="40">
        <f t="shared" si="12"/>
        <v>0</v>
      </c>
      <c r="BF57" s="40" t="e">
        <f t="shared" si="13"/>
        <v>#DIV/0!</v>
      </c>
      <c r="BG57" s="40">
        <f t="shared" si="14"/>
        <v>0</v>
      </c>
      <c r="BH57" s="40" t="e">
        <f t="shared" si="15"/>
        <v>#DIV/0!</v>
      </c>
      <c r="BI57" s="44" t="str">
        <f t="shared" si="16"/>
        <v>No Prog ni Ejec</v>
      </c>
      <c r="BJ57" s="44" t="str">
        <f t="shared" si="17"/>
        <v>No Prog ni Ejec</v>
      </c>
      <c r="BK57" s="44" t="str">
        <f t="shared" si="18"/>
        <v>No Prog ni Ejec</v>
      </c>
      <c r="BL57" s="44" t="str">
        <f t="shared" si="19"/>
        <v>No Prog ni Ejec</v>
      </c>
      <c r="BM57" s="44" t="str">
        <f t="shared" si="20"/>
        <v>No Prog ni Ejec</v>
      </c>
      <c r="BN57" s="44" t="str">
        <f t="shared" si="21"/>
        <v>No Prog ni Ejec</v>
      </c>
      <c r="BO57" s="44">
        <f t="shared" si="22"/>
        <v>0</v>
      </c>
      <c r="BP57" s="44" t="str">
        <f t="shared" si="23"/>
        <v>No Prog ni Ejec</v>
      </c>
      <c r="BQ57" s="42"/>
    </row>
    <row r="58" spans="1:69" s="45" customFormat="1" ht="120" x14ac:dyDescent="0.25">
      <c r="A58" s="34">
        <v>11400</v>
      </c>
      <c r="B58" s="35" t="str">
        <f>+VLOOKUP(A58,'[1]TAB. REF. PA'!$A$4:$B$14,2,FALSE)</f>
        <v>Dirección de Liquidaciones y Garantías</v>
      </c>
      <c r="C58" s="36" t="s">
        <v>188</v>
      </c>
      <c r="D58" s="35" t="s">
        <v>144</v>
      </c>
      <c r="E58" s="36" t="s">
        <v>497</v>
      </c>
      <c r="F58" s="35" t="s">
        <v>204</v>
      </c>
      <c r="G58" s="37" t="s">
        <v>123</v>
      </c>
      <c r="H58" s="50">
        <v>1</v>
      </c>
      <c r="I58" s="36" t="s">
        <v>498</v>
      </c>
      <c r="J58" s="38" t="s">
        <v>205</v>
      </c>
      <c r="K58" s="39">
        <v>0</v>
      </c>
      <c r="L58" s="40">
        <v>1</v>
      </c>
      <c r="M58" s="41" t="s">
        <v>46</v>
      </c>
      <c r="N58" s="41" t="s">
        <v>68</v>
      </c>
      <c r="O58" s="41" t="s">
        <v>34</v>
      </c>
      <c r="P58" s="41" t="s">
        <v>35</v>
      </c>
      <c r="Q58" s="41" t="s">
        <v>225</v>
      </c>
      <c r="R58" s="42"/>
      <c r="S58" s="41" t="s">
        <v>509</v>
      </c>
      <c r="T58" s="41" t="s">
        <v>99</v>
      </c>
      <c r="U58" s="47">
        <v>1</v>
      </c>
      <c r="V58" s="35" t="str">
        <f>+$J$58</f>
        <v>Certificaciones remitidas</v>
      </c>
      <c r="W58" s="39">
        <v>0</v>
      </c>
      <c r="X58" s="34" t="s">
        <v>117</v>
      </c>
      <c r="Y58" s="54">
        <v>1</v>
      </c>
      <c r="Z58" s="35" t="str">
        <f>+$J$58</f>
        <v>Certificaciones remitidas</v>
      </c>
      <c r="AA58" s="39">
        <v>0</v>
      </c>
      <c r="AB58" s="42"/>
      <c r="AC58" s="42"/>
      <c r="AD58" s="40">
        <f t="shared" si="0"/>
        <v>0</v>
      </c>
      <c r="AE58" s="40" t="e">
        <f t="shared" si="1"/>
        <v>#DIV/0!</v>
      </c>
      <c r="AF58" s="40">
        <f t="shared" si="2"/>
        <v>0</v>
      </c>
      <c r="AG58" s="40" t="e">
        <f t="shared" si="3"/>
        <v>#DIV/0!</v>
      </c>
      <c r="AH58" s="54">
        <v>1</v>
      </c>
      <c r="AI58" s="35" t="str">
        <f>+$J$58</f>
        <v>Certificaciones remitidas</v>
      </c>
      <c r="AJ58" s="39">
        <v>0</v>
      </c>
      <c r="AK58" s="54"/>
      <c r="AL58" s="42"/>
      <c r="AM58" s="40">
        <f t="shared" si="4"/>
        <v>0</v>
      </c>
      <c r="AN58" s="40" t="e">
        <f t="shared" si="5"/>
        <v>#DIV/0!</v>
      </c>
      <c r="AO58" s="40">
        <f t="shared" si="6"/>
        <v>0</v>
      </c>
      <c r="AP58" s="43" t="e">
        <f t="shared" si="7"/>
        <v>#DIV/0!</v>
      </c>
      <c r="AQ58" s="54">
        <v>1</v>
      </c>
      <c r="AR58" s="35" t="str">
        <f>+$J$58</f>
        <v>Certificaciones remitidas</v>
      </c>
      <c r="AS58" s="39">
        <v>0</v>
      </c>
      <c r="AT58" s="54"/>
      <c r="AU58" s="42"/>
      <c r="AV58" s="40">
        <f t="shared" si="8"/>
        <v>0</v>
      </c>
      <c r="AW58" s="40" t="e">
        <f t="shared" si="9"/>
        <v>#DIV/0!</v>
      </c>
      <c r="AX58" s="40">
        <f t="shared" si="10"/>
        <v>0</v>
      </c>
      <c r="AY58" s="40" t="e">
        <f t="shared" si="11"/>
        <v>#DIV/0!</v>
      </c>
      <c r="AZ58" s="54">
        <v>1</v>
      </c>
      <c r="BA58" s="35" t="str">
        <f>+$J$58</f>
        <v>Certificaciones remitidas</v>
      </c>
      <c r="BB58" s="39">
        <v>0</v>
      </c>
      <c r="BC58" s="47"/>
      <c r="BD58" s="42"/>
      <c r="BE58" s="40">
        <f t="shared" si="12"/>
        <v>0</v>
      </c>
      <c r="BF58" s="40" t="e">
        <f t="shared" si="13"/>
        <v>#DIV/0!</v>
      </c>
      <c r="BG58" s="40">
        <f t="shared" si="14"/>
        <v>0</v>
      </c>
      <c r="BH58" s="40" t="e">
        <f t="shared" si="15"/>
        <v>#DIV/0!</v>
      </c>
      <c r="BI58" s="44">
        <f t="shared" si="16"/>
        <v>0</v>
      </c>
      <c r="BJ58" s="44" t="str">
        <f t="shared" si="17"/>
        <v>No Prog ni Ejec</v>
      </c>
      <c r="BK58" s="44">
        <f t="shared" si="18"/>
        <v>0</v>
      </c>
      <c r="BL58" s="44" t="str">
        <f t="shared" si="19"/>
        <v>No Prog ni Ejec</v>
      </c>
      <c r="BM58" s="44">
        <f t="shared" si="20"/>
        <v>0</v>
      </c>
      <c r="BN58" s="44" t="str">
        <f t="shared" si="21"/>
        <v>No Prog ni Ejec</v>
      </c>
      <c r="BO58" s="44">
        <f t="shared" si="22"/>
        <v>0</v>
      </c>
      <c r="BP58" s="44" t="str">
        <f t="shared" si="23"/>
        <v>No Prog ni Ejec</v>
      </c>
      <c r="BQ58" s="42"/>
    </row>
    <row r="59" spans="1:69" s="45" customFormat="1" ht="120" x14ac:dyDescent="0.25">
      <c r="A59" s="34">
        <v>11400</v>
      </c>
      <c r="B59" s="35" t="str">
        <f>+VLOOKUP(A59,'[1]TAB. REF. PA'!$A$4:$B$14,2,FALSE)</f>
        <v>Dirección de Liquidaciones y Garantías</v>
      </c>
      <c r="C59" s="36" t="s">
        <v>239</v>
      </c>
      <c r="D59" s="35" t="s">
        <v>144</v>
      </c>
      <c r="E59" s="36" t="s">
        <v>499</v>
      </c>
      <c r="F59" s="35" t="s">
        <v>206</v>
      </c>
      <c r="G59" s="37" t="s">
        <v>123</v>
      </c>
      <c r="H59" s="50">
        <v>1</v>
      </c>
      <c r="I59" s="36" t="s">
        <v>500</v>
      </c>
      <c r="J59" s="38" t="s">
        <v>205</v>
      </c>
      <c r="K59" s="39">
        <v>0</v>
      </c>
      <c r="L59" s="40">
        <v>1</v>
      </c>
      <c r="M59" s="41" t="s">
        <v>46</v>
      </c>
      <c r="N59" s="41" t="s">
        <v>68</v>
      </c>
      <c r="O59" s="41" t="s">
        <v>34</v>
      </c>
      <c r="P59" s="41" t="s">
        <v>35</v>
      </c>
      <c r="Q59" s="41" t="s">
        <v>225</v>
      </c>
      <c r="R59" s="42"/>
      <c r="S59" s="41" t="s">
        <v>509</v>
      </c>
      <c r="T59" s="41" t="s">
        <v>99</v>
      </c>
      <c r="U59" s="47">
        <v>1</v>
      </c>
      <c r="V59" s="35" t="str">
        <f>+$J$59</f>
        <v>Certificaciones remitidas</v>
      </c>
      <c r="W59" s="39">
        <v>0</v>
      </c>
      <c r="X59" s="34" t="s">
        <v>117</v>
      </c>
      <c r="Y59" s="54">
        <v>1</v>
      </c>
      <c r="Z59" s="35" t="str">
        <f>+$J$59</f>
        <v>Certificaciones remitidas</v>
      </c>
      <c r="AA59" s="39">
        <v>0</v>
      </c>
      <c r="AB59" s="42"/>
      <c r="AC59" s="42"/>
      <c r="AD59" s="40">
        <f t="shared" si="0"/>
        <v>0</v>
      </c>
      <c r="AE59" s="40" t="e">
        <f t="shared" si="1"/>
        <v>#DIV/0!</v>
      </c>
      <c r="AF59" s="40">
        <f t="shared" si="2"/>
        <v>0</v>
      </c>
      <c r="AG59" s="40" t="e">
        <f t="shared" si="3"/>
        <v>#DIV/0!</v>
      </c>
      <c r="AH59" s="54">
        <v>1</v>
      </c>
      <c r="AI59" s="35" t="str">
        <f>+$J$59</f>
        <v>Certificaciones remitidas</v>
      </c>
      <c r="AJ59" s="39">
        <v>0</v>
      </c>
      <c r="AK59" s="54"/>
      <c r="AL59" s="42"/>
      <c r="AM59" s="40">
        <f t="shared" si="4"/>
        <v>0</v>
      </c>
      <c r="AN59" s="40" t="e">
        <f t="shared" si="5"/>
        <v>#DIV/0!</v>
      </c>
      <c r="AO59" s="40">
        <f t="shared" si="6"/>
        <v>0</v>
      </c>
      <c r="AP59" s="43" t="e">
        <f t="shared" si="7"/>
        <v>#DIV/0!</v>
      </c>
      <c r="AQ59" s="54">
        <v>1</v>
      </c>
      <c r="AR59" s="35" t="str">
        <f>+$J$59</f>
        <v>Certificaciones remitidas</v>
      </c>
      <c r="AS59" s="39">
        <v>0</v>
      </c>
      <c r="AT59" s="54"/>
      <c r="AU59" s="42"/>
      <c r="AV59" s="40">
        <f t="shared" si="8"/>
        <v>0</v>
      </c>
      <c r="AW59" s="40" t="e">
        <f t="shared" si="9"/>
        <v>#DIV/0!</v>
      </c>
      <c r="AX59" s="40">
        <f t="shared" si="10"/>
        <v>0</v>
      </c>
      <c r="AY59" s="40" t="e">
        <f t="shared" si="11"/>
        <v>#DIV/0!</v>
      </c>
      <c r="AZ59" s="54">
        <v>1</v>
      </c>
      <c r="BA59" s="35" t="str">
        <f>+$J$59</f>
        <v>Certificaciones remitidas</v>
      </c>
      <c r="BB59" s="39">
        <v>0</v>
      </c>
      <c r="BC59" s="47"/>
      <c r="BD59" s="42"/>
      <c r="BE59" s="40">
        <f t="shared" si="12"/>
        <v>0</v>
      </c>
      <c r="BF59" s="40" t="e">
        <f t="shared" si="13"/>
        <v>#DIV/0!</v>
      </c>
      <c r="BG59" s="40">
        <f t="shared" si="14"/>
        <v>0</v>
      </c>
      <c r="BH59" s="40" t="e">
        <f t="shared" si="15"/>
        <v>#DIV/0!</v>
      </c>
      <c r="BI59" s="44">
        <f t="shared" si="16"/>
        <v>0</v>
      </c>
      <c r="BJ59" s="44" t="str">
        <f t="shared" si="17"/>
        <v>No Prog ni Ejec</v>
      </c>
      <c r="BK59" s="44">
        <f t="shared" si="18"/>
        <v>0</v>
      </c>
      <c r="BL59" s="44" t="str">
        <f t="shared" si="19"/>
        <v>No Prog ni Ejec</v>
      </c>
      <c r="BM59" s="44">
        <f t="shared" si="20"/>
        <v>0</v>
      </c>
      <c r="BN59" s="44" t="str">
        <f t="shared" si="21"/>
        <v>No Prog ni Ejec</v>
      </c>
      <c r="BO59" s="44">
        <f t="shared" si="22"/>
        <v>0</v>
      </c>
      <c r="BP59" s="44" t="str">
        <f t="shared" si="23"/>
        <v>No Prog ni Ejec</v>
      </c>
      <c r="BQ59" s="42"/>
    </row>
    <row r="60" spans="1:69" s="45" customFormat="1" ht="120" x14ac:dyDescent="0.25">
      <c r="A60" s="34">
        <v>11400</v>
      </c>
      <c r="B60" s="35" t="str">
        <f>+VLOOKUP(A60,'[1]TAB. REF. PA'!$A$4:$B$14,2,FALSE)</f>
        <v>Dirección de Liquidaciones y Garantías</v>
      </c>
      <c r="C60" s="36" t="s">
        <v>240</v>
      </c>
      <c r="D60" s="35" t="s">
        <v>144</v>
      </c>
      <c r="E60" s="36" t="s">
        <v>501</v>
      </c>
      <c r="F60" s="35" t="s">
        <v>207</v>
      </c>
      <c r="G60" s="37" t="s">
        <v>123</v>
      </c>
      <c r="H60" s="50">
        <v>1</v>
      </c>
      <c r="I60" s="36" t="s">
        <v>502</v>
      </c>
      <c r="J60" s="38" t="s">
        <v>205</v>
      </c>
      <c r="K60" s="39">
        <v>0</v>
      </c>
      <c r="L60" s="40">
        <v>1</v>
      </c>
      <c r="M60" s="41" t="s">
        <v>46</v>
      </c>
      <c r="N60" s="41" t="s">
        <v>68</v>
      </c>
      <c r="O60" s="41" t="s">
        <v>34</v>
      </c>
      <c r="P60" s="41" t="s">
        <v>35</v>
      </c>
      <c r="Q60" s="41" t="s">
        <v>225</v>
      </c>
      <c r="R60" s="42"/>
      <c r="S60" s="41" t="s">
        <v>509</v>
      </c>
      <c r="T60" s="41" t="s">
        <v>99</v>
      </c>
      <c r="U60" s="47">
        <v>1</v>
      </c>
      <c r="V60" s="35" t="str">
        <f>+$J$60</f>
        <v>Certificaciones remitidas</v>
      </c>
      <c r="W60" s="39">
        <v>0</v>
      </c>
      <c r="X60" s="34" t="s">
        <v>117</v>
      </c>
      <c r="Y60" s="54">
        <v>1</v>
      </c>
      <c r="Z60" s="35" t="str">
        <f>+$J$60</f>
        <v>Certificaciones remitidas</v>
      </c>
      <c r="AA60" s="39">
        <v>0</v>
      </c>
      <c r="AB60" s="54"/>
      <c r="AC60" s="42"/>
      <c r="AD60" s="40">
        <f t="shared" si="0"/>
        <v>0</v>
      </c>
      <c r="AE60" s="40" t="e">
        <f t="shared" si="1"/>
        <v>#DIV/0!</v>
      </c>
      <c r="AF60" s="40">
        <f t="shared" si="2"/>
        <v>0</v>
      </c>
      <c r="AG60" s="40" t="e">
        <f t="shared" si="3"/>
        <v>#DIV/0!</v>
      </c>
      <c r="AH60" s="54">
        <v>1</v>
      </c>
      <c r="AI60" s="35" t="str">
        <f>+$J$60</f>
        <v>Certificaciones remitidas</v>
      </c>
      <c r="AJ60" s="39">
        <v>0</v>
      </c>
      <c r="AK60" s="54"/>
      <c r="AL60" s="42"/>
      <c r="AM60" s="40">
        <f t="shared" si="4"/>
        <v>0</v>
      </c>
      <c r="AN60" s="40" t="e">
        <f t="shared" si="5"/>
        <v>#DIV/0!</v>
      </c>
      <c r="AO60" s="40">
        <f t="shared" si="6"/>
        <v>0</v>
      </c>
      <c r="AP60" s="43" t="e">
        <f t="shared" si="7"/>
        <v>#DIV/0!</v>
      </c>
      <c r="AQ60" s="54">
        <v>1</v>
      </c>
      <c r="AR60" s="35" t="str">
        <f>+$J$60</f>
        <v>Certificaciones remitidas</v>
      </c>
      <c r="AS60" s="39">
        <v>0</v>
      </c>
      <c r="AT60" s="54"/>
      <c r="AU60" s="42"/>
      <c r="AV60" s="40">
        <f t="shared" si="8"/>
        <v>0</v>
      </c>
      <c r="AW60" s="40" t="e">
        <f t="shared" si="9"/>
        <v>#DIV/0!</v>
      </c>
      <c r="AX60" s="40">
        <f t="shared" si="10"/>
        <v>0</v>
      </c>
      <c r="AY60" s="40" t="e">
        <f t="shared" si="11"/>
        <v>#DIV/0!</v>
      </c>
      <c r="AZ60" s="54">
        <v>1</v>
      </c>
      <c r="BA60" s="35" t="str">
        <f>+$J$60</f>
        <v>Certificaciones remitidas</v>
      </c>
      <c r="BB60" s="39">
        <v>0</v>
      </c>
      <c r="BC60" s="47"/>
      <c r="BD60" s="42"/>
      <c r="BE60" s="40">
        <f t="shared" si="12"/>
        <v>0</v>
      </c>
      <c r="BF60" s="40" t="e">
        <f t="shared" si="13"/>
        <v>#DIV/0!</v>
      </c>
      <c r="BG60" s="40">
        <f t="shared" si="14"/>
        <v>0</v>
      </c>
      <c r="BH60" s="40" t="e">
        <f t="shared" si="15"/>
        <v>#DIV/0!</v>
      </c>
      <c r="BI60" s="44">
        <f t="shared" si="16"/>
        <v>0</v>
      </c>
      <c r="BJ60" s="44" t="str">
        <f t="shared" si="17"/>
        <v>No Prog ni Ejec</v>
      </c>
      <c r="BK60" s="44">
        <f t="shared" si="18"/>
        <v>0</v>
      </c>
      <c r="BL60" s="44" t="str">
        <f t="shared" si="19"/>
        <v>No Prog ni Ejec</v>
      </c>
      <c r="BM60" s="44">
        <f t="shared" si="20"/>
        <v>0</v>
      </c>
      <c r="BN60" s="44" t="str">
        <f t="shared" si="21"/>
        <v>No Prog ni Ejec</v>
      </c>
      <c r="BO60" s="44">
        <f t="shared" si="22"/>
        <v>0</v>
      </c>
      <c r="BP60" s="44" t="str">
        <f t="shared" si="23"/>
        <v>No Prog ni Ejec</v>
      </c>
      <c r="BQ60" s="42"/>
    </row>
    <row r="61" spans="1:69" s="45" customFormat="1" ht="120" x14ac:dyDescent="0.25">
      <c r="A61" s="34">
        <v>11400</v>
      </c>
      <c r="B61" s="35" t="str">
        <f>+VLOOKUP(A61,'[1]TAB. REF. PA'!$A$4:$B$14,2,FALSE)</f>
        <v>Dirección de Liquidaciones y Garantías</v>
      </c>
      <c r="C61" s="36" t="s">
        <v>241</v>
      </c>
      <c r="D61" s="35" t="s">
        <v>144</v>
      </c>
      <c r="E61" s="36" t="s">
        <v>503</v>
      </c>
      <c r="F61" s="35" t="s">
        <v>208</v>
      </c>
      <c r="G61" s="37" t="s">
        <v>123</v>
      </c>
      <c r="H61" s="50">
        <v>1</v>
      </c>
      <c r="I61" s="36" t="s">
        <v>504</v>
      </c>
      <c r="J61" s="38" t="s">
        <v>205</v>
      </c>
      <c r="K61" s="39">
        <v>0</v>
      </c>
      <c r="L61" s="40">
        <v>1</v>
      </c>
      <c r="M61" s="41" t="s">
        <v>46</v>
      </c>
      <c r="N61" s="41" t="s">
        <v>68</v>
      </c>
      <c r="O61" s="41" t="s">
        <v>34</v>
      </c>
      <c r="P61" s="41" t="s">
        <v>35</v>
      </c>
      <c r="Q61" s="41" t="s">
        <v>225</v>
      </c>
      <c r="R61" s="42"/>
      <c r="S61" s="41" t="s">
        <v>509</v>
      </c>
      <c r="T61" s="41" t="s">
        <v>99</v>
      </c>
      <c r="U61" s="47">
        <v>1</v>
      </c>
      <c r="V61" s="35" t="str">
        <f>+$J$61</f>
        <v>Certificaciones remitidas</v>
      </c>
      <c r="W61" s="39">
        <v>0</v>
      </c>
      <c r="X61" s="34" t="s">
        <v>117</v>
      </c>
      <c r="Y61" s="54">
        <v>1</v>
      </c>
      <c r="Z61" s="35" t="str">
        <f>+$J$61</f>
        <v>Certificaciones remitidas</v>
      </c>
      <c r="AA61" s="39">
        <v>0</v>
      </c>
      <c r="AB61" s="42"/>
      <c r="AC61" s="42"/>
      <c r="AD61" s="40">
        <f t="shared" si="0"/>
        <v>0</v>
      </c>
      <c r="AE61" s="40" t="e">
        <f t="shared" si="1"/>
        <v>#DIV/0!</v>
      </c>
      <c r="AF61" s="40">
        <f t="shared" si="2"/>
        <v>0</v>
      </c>
      <c r="AG61" s="40" t="e">
        <f t="shared" si="3"/>
        <v>#DIV/0!</v>
      </c>
      <c r="AH61" s="54">
        <v>1</v>
      </c>
      <c r="AI61" s="35" t="str">
        <f>+$J$61</f>
        <v>Certificaciones remitidas</v>
      </c>
      <c r="AJ61" s="39">
        <v>0</v>
      </c>
      <c r="AK61" s="47"/>
      <c r="AL61" s="42"/>
      <c r="AM61" s="40">
        <f t="shared" si="4"/>
        <v>0</v>
      </c>
      <c r="AN61" s="40" t="e">
        <f t="shared" si="5"/>
        <v>#DIV/0!</v>
      </c>
      <c r="AO61" s="40">
        <f t="shared" si="6"/>
        <v>0</v>
      </c>
      <c r="AP61" s="43" t="e">
        <f t="shared" si="7"/>
        <v>#DIV/0!</v>
      </c>
      <c r="AQ61" s="54">
        <v>1</v>
      </c>
      <c r="AR61" s="35" t="str">
        <f>+$J$61</f>
        <v>Certificaciones remitidas</v>
      </c>
      <c r="AS61" s="39">
        <v>0</v>
      </c>
      <c r="AT61" s="47"/>
      <c r="AU61" s="42"/>
      <c r="AV61" s="40">
        <f t="shared" si="8"/>
        <v>0</v>
      </c>
      <c r="AW61" s="40" t="e">
        <f t="shared" si="9"/>
        <v>#DIV/0!</v>
      </c>
      <c r="AX61" s="40">
        <f t="shared" si="10"/>
        <v>0</v>
      </c>
      <c r="AY61" s="40" t="e">
        <f t="shared" si="11"/>
        <v>#DIV/0!</v>
      </c>
      <c r="AZ61" s="54">
        <v>1</v>
      </c>
      <c r="BA61" s="35" t="str">
        <f>+$J$61</f>
        <v>Certificaciones remitidas</v>
      </c>
      <c r="BB61" s="39">
        <v>0</v>
      </c>
      <c r="BC61" s="47"/>
      <c r="BD61" s="42"/>
      <c r="BE61" s="40">
        <f t="shared" si="12"/>
        <v>0</v>
      </c>
      <c r="BF61" s="40" t="e">
        <f t="shared" si="13"/>
        <v>#DIV/0!</v>
      </c>
      <c r="BG61" s="40">
        <f t="shared" si="14"/>
        <v>0</v>
      </c>
      <c r="BH61" s="40" t="e">
        <f t="shared" si="15"/>
        <v>#DIV/0!</v>
      </c>
      <c r="BI61" s="44">
        <f t="shared" si="16"/>
        <v>0</v>
      </c>
      <c r="BJ61" s="44" t="str">
        <f t="shared" si="17"/>
        <v>No Prog ni Ejec</v>
      </c>
      <c r="BK61" s="44">
        <f t="shared" si="18"/>
        <v>0</v>
      </c>
      <c r="BL61" s="44" t="str">
        <f t="shared" si="19"/>
        <v>No Prog ni Ejec</v>
      </c>
      <c r="BM61" s="44">
        <f t="shared" si="20"/>
        <v>0</v>
      </c>
      <c r="BN61" s="44" t="str">
        <f t="shared" si="21"/>
        <v>No Prog ni Ejec</v>
      </c>
      <c r="BO61" s="44">
        <f t="shared" si="22"/>
        <v>0</v>
      </c>
      <c r="BP61" s="44" t="str">
        <f t="shared" si="23"/>
        <v>No Prog ni Ejec</v>
      </c>
      <c r="BQ61" s="42"/>
    </row>
    <row r="62" spans="1:69" s="45" customFormat="1" ht="105" x14ac:dyDescent="0.25">
      <c r="A62" s="34">
        <v>11400</v>
      </c>
      <c r="B62" s="35" t="str">
        <f>+VLOOKUP(A62,'[1]TAB. REF. PA'!$A$4:$B$14,2,FALSE)</f>
        <v>Dirección de Liquidaciones y Garantías</v>
      </c>
      <c r="C62" s="36" t="s">
        <v>242</v>
      </c>
      <c r="D62" s="35" t="s">
        <v>144</v>
      </c>
      <c r="E62" s="36" t="s">
        <v>505</v>
      </c>
      <c r="F62" s="35" t="s">
        <v>243</v>
      </c>
      <c r="G62" s="37" t="s">
        <v>124</v>
      </c>
      <c r="H62" s="34">
        <v>2</v>
      </c>
      <c r="I62" s="36" t="s">
        <v>506</v>
      </c>
      <c r="J62" s="38" t="s">
        <v>244</v>
      </c>
      <c r="K62" s="39">
        <v>55000000</v>
      </c>
      <c r="L62" s="40">
        <v>1</v>
      </c>
      <c r="M62" s="41" t="s">
        <v>46</v>
      </c>
      <c r="N62" s="41" t="s">
        <v>68</v>
      </c>
      <c r="O62" s="41" t="s">
        <v>34</v>
      </c>
      <c r="P62" s="41" t="s">
        <v>36</v>
      </c>
      <c r="Q62" s="41"/>
      <c r="R62" s="42"/>
      <c r="S62" s="41" t="s">
        <v>510</v>
      </c>
      <c r="T62" s="41" t="s">
        <v>99</v>
      </c>
      <c r="U62" s="53">
        <v>2</v>
      </c>
      <c r="V62" s="35" t="str">
        <f>+$J$62</f>
        <v>Elaboración de Estudios del Sector</v>
      </c>
      <c r="W62" s="39">
        <f>+K62</f>
        <v>55000000</v>
      </c>
      <c r="X62" s="34" t="s">
        <v>114</v>
      </c>
      <c r="Y62" s="51">
        <v>0</v>
      </c>
      <c r="Z62" s="35" t="str">
        <f>+$J$62</f>
        <v>Elaboración de Estudios del Sector</v>
      </c>
      <c r="AA62" s="39">
        <v>55000000</v>
      </c>
      <c r="AB62" s="42"/>
      <c r="AC62" s="39"/>
      <c r="AD62" s="40" t="e">
        <f t="shared" si="0"/>
        <v>#DIV/0!</v>
      </c>
      <c r="AE62" s="40">
        <f t="shared" si="1"/>
        <v>0</v>
      </c>
      <c r="AF62" s="40">
        <f t="shared" si="2"/>
        <v>0</v>
      </c>
      <c r="AG62" s="40">
        <f t="shared" si="3"/>
        <v>0</v>
      </c>
      <c r="AH62" s="53">
        <v>1</v>
      </c>
      <c r="AI62" s="35" t="str">
        <f>+$J$62</f>
        <v>Elaboración de Estudios del Sector</v>
      </c>
      <c r="AJ62" s="39">
        <v>0</v>
      </c>
      <c r="AK62" s="42"/>
      <c r="AL62" s="42"/>
      <c r="AM62" s="40">
        <f t="shared" si="4"/>
        <v>0</v>
      </c>
      <c r="AN62" s="40" t="e">
        <f t="shared" si="5"/>
        <v>#DIV/0!</v>
      </c>
      <c r="AO62" s="40">
        <f t="shared" si="6"/>
        <v>0</v>
      </c>
      <c r="AP62" s="43">
        <f t="shared" si="7"/>
        <v>0</v>
      </c>
      <c r="AQ62" s="53">
        <v>0</v>
      </c>
      <c r="AR62" s="35" t="str">
        <f>+$J$62</f>
        <v>Elaboración de Estudios del Sector</v>
      </c>
      <c r="AS62" s="39">
        <v>0</v>
      </c>
      <c r="AT62" s="53"/>
      <c r="AU62" s="42"/>
      <c r="AV62" s="40" t="e">
        <f t="shared" si="8"/>
        <v>#DIV/0!</v>
      </c>
      <c r="AW62" s="40" t="e">
        <f t="shared" si="9"/>
        <v>#DIV/0!</v>
      </c>
      <c r="AX62" s="40">
        <f t="shared" si="10"/>
        <v>0</v>
      </c>
      <c r="AY62" s="40">
        <f t="shared" si="11"/>
        <v>0</v>
      </c>
      <c r="AZ62" s="51">
        <v>1</v>
      </c>
      <c r="BA62" s="35" t="str">
        <f>+$J$62</f>
        <v>Elaboración de Estudios del Sector</v>
      </c>
      <c r="BB62" s="39">
        <v>0</v>
      </c>
      <c r="BC62" s="51"/>
      <c r="BD62" s="42"/>
      <c r="BE62" s="40">
        <f t="shared" si="12"/>
        <v>0</v>
      </c>
      <c r="BF62" s="40" t="e">
        <f t="shared" si="13"/>
        <v>#DIV/0!</v>
      </c>
      <c r="BG62" s="40">
        <f t="shared" si="14"/>
        <v>0</v>
      </c>
      <c r="BH62" s="40">
        <f t="shared" si="15"/>
        <v>0</v>
      </c>
      <c r="BI62" s="44" t="str">
        <f t="shared" si="16"/>
        <v>No Prog ni Ejec</v>
      </c>
      <c r="BJ62" s="44">
        <f t="shared" si="17"/>
        <v>0</v>
      </c>
      <c r="BK62" s="44">
        <f t="shared" si="18"/>
        <v>0</v>
      </c>
      <c r="BL62" s="44" t="str">
        <f t="shared" si="19"/>
        <v>No Prog ni Ejec</v>
      </c>
      <c r="BM62" s="44" t="str">
        <f t="shared" si="20"/>
        <v>No Prog ni Ejec</v>
      </c>
      <c r="BN62" s="44" t="str">
        <f t="shared" si="21"/>
        <v>No Prog ni Ejec</v>
      </c>
      <c r="BO62" s="44">
        <f t="shared" si="22"/>
        <v>0</v>
      </c>
      <c r="BP62" s="44" t="str">
        <f t="shared" si="23"/>
        <v>No Prog ni Ejec</v>
      </c>
      <c r="BQ62" s="42"/>
    </row>
    <row r="63" spans="1:69" s="73" customFormat="1" ht="105" x14ac:dyDescent="0.25">
      <c r="A63" s="62">
        <v>11500</v>
      </c>
      <c r="B63" s="63" t="str">
        <f>+VLOOKUP(A63,'[1]TAB. REF. PA'!$A$4:$B$14,2,FALSE)</f>
        <v xml:space="preserve">Dirección de Otras Prestaciones  </v>
      </c>
      <c r="C63" s="64" t="s">
        <v>259</v>
      </c>
      <c r="D63" s="63" t="s">
        <v>153</v>
      </c>
      <c r="E63" s="64" t="s">
        <v>290</v>
      </c>
      <c r="F63" s="63" t="s">
        <v>133</v>
      </c>
      <c r="G63" s="65" t="s">
        <v>124</v>
      </c>
      <c r="H63" s="64">
        <v>4</v>
      </c>
      <c r="I63" s="64" t="s">
        <v>276</v>
      </c>
      <c r="J63" s="66" t="s">
        <v>24</v>
      </c>
      <c r="K63" s="67">
        <v>0</v>
      </c>
      <c r="L63" s="68">
        <v>1</v>
      </c>
      <c r="M63" s="69" t="s">
        <v>51</v>
      </c>
      <c r="N63" s="69" t="s">
        <v>68</v>
      </c>
      <c r="O63" s="69" t="s">
        <v>21</v>
      </c>
      <c r="P63" s="69" t="s">
        <v>36</v>
      </c>
      <c r="Q63" s="69" t="s">
        <v>75</v>
      </c>
      <c r="R63" s="70"/>
      <c r="S63" s="69" t="s">
        <v>631</v>
      </c>
      <c r="T63" s="69" t="s">
        <v>98</v>
      </c>
      <c r="U63" s="62">
        <v>4</v>
      </c>
      <c r="V63" s="63" t="str">
        <f>+$J$63</f>
        <v>Reportar el cumplimiento del Plan de Acción de la Dependencia</v>
      </c>
      <c r="W63" s="67">
        <v>0</v>
      </c>
      <c r="X63" s="62" t="s">
        <v>117</v>
      </c>
      <c r="Y63" s="62">
        <v>1</v>
      </c>
      <c r="Z63" s="63" t="str">
        <f>+$J$63</f>
        <v>Reportar el cumplimiento del Plan de Acción de la Dependencia</v>
      </c>
      <c r="AA63" s="67">
        <v>0</v>
      </c>
      <c r="AB63" s="70"/>
      <c r="AC63" s="70"/>
      <c r="AD63" s="68">
        <f t="shared" si="0"/>
        <v>0</v>
      </c>
      <c r="AE63" s="68" t="e">
        <f t="shared" si="1"/>
        <v>#DIV/0!</v>
      </c>
      <c r="AF63" s="68">
        <f t="shared" si="2"/>
        <v>0</v>
      </c>
      <c r="AG63" s="68" t="e">
        <f t="shared" si="3"/>
        <v>#DIV/0!</v>
      </c>
      <c r="AH63" s="62">
        <v>1</v>
      </c>
      <c r="AI63" s="63" t="str">
        <f>+$J$63</f>
        <v>Reportar el cumplimiento del Plan de Acción de la Dependencia</v>
      </c>
      <c r="AJ63" s="67">
        <v>0</v>
      </c>
      <c r="AK63" s="70"/>
      <c r="AL63" s="70"/>
      <c r="AM63" s="68">
        <f t="shared" si="4"/>
        <v>0</v>
      </c>
      <c r="AN63" s="68" t="e">
        <f t="shared" si="5"/>
        <v>#DIV/0!</v>
      </c>
      <c r="AO63" s="68">
        <f t="shared" si="6"/>
        <v>0</v>
      </c>
      <c r="AP63" s="71" t="e">
        <f t="shared" si="7"/>
        <v>#DIV/0!</v>
      </c>
      <c r="AQ63" s="62">
        <v>1</v>
      </c>
      <c r="AR63" s="63" t="str">
        <f>+$J$63</f>
        <v>Reportar el cumplimiento del Plan de Acción de la Dependencia</v>
      </c>
      <c r="AS63" s="67">
        <v>0</v>
      </c>
      <c r="AT63" s="70"/>
      <c r="AU63" s="70"/>
      <c r="AV63" s="68">
        <f t="shared" si="8"/>
        <v>0</v>
      </c>
      <c r="AW63" s="68" t="e">
        <f t="shared" si="9"/>
        <v>#DIV/0!</v>
      </c>
      <c r="AX63" s="68">
        <f t="shared" si="10"/>
        <v>0</v>
      </c>
      <c r="AY63" s="68" t="e">
        <f t="shared" si="11"/>
        <v>#DIV/0!</v>
      </c>
      <c r="AZ63" s="62">
        <v>1</v>
      </c>
      <c r="BA63" s="63" t="str">
        <f>+$J$63</f>
        <v>Reportar el cumplimiento del Plan de Acción de la Dependencia</v>
      </c>
      <c r="BB63" s="67">
        <v>0</v>
      </c>
      <c r="BC63" s="70"/>
      <c r="BD63" s="70"/>
      <c r="BE63" s="68">
        <f t="shared" si="12"/>
        <v>0</v>
      </c>
      <c r="BF63" s="68" t="e">
        <f t="shared" si="13"/>
        <v>#DIV/0!</v>
      </c>
      <c r="BG63" s="68">
        <f t="shared" si="14"/>
        <v>0</v>
      </c>
      <c r="BH63" s="68" t="e">
        <f t="shared" si="15"/>
        <v>#DIV/0!</v>
      </c>
      <c r="BI63" s="72">
        <f t="shared" si="16"/>
        <v>0</v>
      </c>
      <c r="BJ63" s="72" t="str">
        <f t="shared" si="17"/>
        <v>No Prog ni Ejec</v>
      </c>
      <c r="BK63" s="72">
        <f t="shared" si="18"/>
        <v>0</v>
      </c>
      <c r="BL63" s="72" t="str">
        <f t="shared" si="19"/>
        <v>No Prog ni Ejec</v>
      </c>
      <c r="BM63" s="72">
        <f t="shared" si="20"/>
        <v>0</v>
      </c>
      <c r="BN63" s="72" t="str">
        <f t="shared" si="21"/>
        <v>No Prog ni Ejec</v>
      </c>
      <c r="BO63" s="72">
        <f t="shared" si="22"/>
        <v>0</v>
      </c>
      <c r="BP63" s="72" t="str">
        <f t="shared" si="23"/>
        <v>No Prog ni Ejec</v>
      </c>
      <c r="BQ63" s="70"/>
    </row>
    <row r="64" spans="1:69" s="73" customFormat="1" ht="105" x14ac:dyDescent="0.25">
      <c r="A64" s="62">
        <v>11500</v>
      </c>
      <c r="B64" s="63" t="str">
        <f>+VLOOKUP(A64,'[1]TAB. REF. PA'!$A$4:$B$14,2,FALSE)</f>
        <v xml:space="preserve">Dirección de Otras Prestaciones  </v>
      </c>
      <c r="C64" s="64" t="s">
        <v>260</v>
      </c>
      <c r="D64" s="63" t="s">
        <v>256</v>
      </c>
      <c r="E64" s="64" t="s">
        <v>261</v>
      </c>
      <c r="F64" s="63" t="s">
        <v>159</v>
      </c>
      <c r="G64" s="65" t="s">
        <v>123</v>
      </c>
      <c r="H64" s="74">
        <v>1</v>
      </c>
      <c r="I64" s="64" t="s">
        <v>274</v>
      </c>
      <c r="J64" s="66" t="s">
        <v>598</v>
      </c>
      <c r="K64" s="67">
        <v>0</v>
      </c>
      <c r="L64" s="68">
        <v>1</v>
      </c>
      <c r="M64" s="69" t="s">
        <v>51</v>
      </c>
      <c r="N64" s="69" t="s">
        <v>68</v>
      </c>
      <c r="O64" s="69" t="s">
        <v>21</v>
      </c>
      <c r="P64" s="69" t="s">
        <v>36</v>
      </c>
      <c r="Q64" s="69" t="s">
        <v>75</v>
      </c>
      <c r="R64" s="70"/>
      <c r="S64" s="69" t="s">
        <v>672</v>
      </c>
      <c r="T64" s="69" t="s">
        <v>98</v>
      </c>
      <c r="U64" s="68">
        <v>1</v>
      </c>
      <c r="V64" s="63" t="str">
        <f>+$J$64</f>
        <v>Formular los procesos y procedimientos en el marco del MIPG</v>
      </c>
      <c r="W64" s="67">
        <v>0</v>
      </c>
      <c r="X64" s="62" t="s">
        <v>117</v>
      </c>
      <c r="Y64" s="68">
        <v>0.25</v>
      </c>
      <c r="Z64" s="63" t="str">
        <f>+$J$64</f>
        <v>Formular los procesos y procedimientos en el marco del MIPG</v>
      </c>
      <c r="AA64" s="67">
        <v>0</v>
      </c>
      <c r="AB64" s="68">
        <v>0.25</v>
      </c>
      <c r="AC64" s="70"/>
      <c r="AD64" s="68">
        <f t="shared" si="0"/>
        <v>1</v>
      </c>
      <c r="AE64" s="68" t="e">
        <f t="shared" si="1"/>
        <v>#DIV/0!</v>
      </c>
      <c r="AF64" s="68">
        <f t="shared" si="2"/>
        <v>0.25</v>
      </c>
      <c r="AG64" s="68" t="e">
        <f t="shared" si="3"/>
        <v>#DIV/0!</v>
      </c>
      <c r="AH64" s="68">
        <v>0.25</v>
      </c>
      <c r="AI64" s="63" t="str">
        <f>+$J$64</f>
        <v>Formular los procesos y procedimientos en el marco del MIPG</v>
      </c>
      <c r="AJ64" s="67">
        <v>0</v>
      </c>
      <c r="AK64" s="70"/>
      <c r="AL64" s="70"/>
      <c r="AM64" s="68">
        <f t="shared" si="4"/>
        <v>0</v>
      </c>
      <c r="AN64" s="68" t="e">
        <f t="shared" si="5"/>
        <v>#DIV/0!</v>
      </c>
      <c r="AO64" s="68">
        <f t="shared" si="6"/>
        <v>0.25</v>
      </c>
      <c r="AP64" s="71" t="e">
        <f t="shared" si="7"/>
        <v>#DIV/0!</v>
      </c>
      <c r="AQ64" s="68">
        <v>0.25</v>
      </c>
      <c r="AR64" s="63" t="str">
        <f>+$J$64</f>
        <v>Formular los procesos y procedimientos en el marco del MIPG</v>
      </c>
      <c r="AS64" s="67">
        <v>0</v>
      </c>
      <c r="AT64" s="70"/>
      <c r="AU64" s="70"/>
      <c r="AV64" s="68">
        <f t="shared" si="8"/>
        <v>0</v>
      </c>
      <c r="AW64" s="68" t="e">
        <f t="shared" si="9"/>
        <v>#DIV/0!</v>
      </c>
      <c r="AX64" s="68">
        <f t="shared" si="10"/>
        <v>0.25</v>
      </c>
      <c r="AY64" s="68" t="e">
        <f t="shared" si="11"/>
        <v>#DIV/0!</v>
      </c>
      <c r="AZ64" s="68">
        <v>0.25</v>
      </c>
      <c r="BA64" s="63" t="str">
        <f>+$J$64</f>
        <v>Formular los procesos y procedimientos en el marco del MIPG</v>
      </c>
      <c r="BB64" s="67">
        <v>0</v>
      </c>
      <c r="BC64" s="70"/>
      <c r="BD64" s="70"/>
      <c r="BE64" s="68">
        <f t="shared" si="12"/>
        <v>0</v>
      </c>
      <c r="BF64" s="68" t="e">
        <f t="shared" si="13"/>
        <v>#DIV/0!</v>
      </c>
      <c r="BG64" s="68">
        <f t="shared" si="14"/>
        <v>0.25</v>
      </c>
      <c r="BH64" s="68" t="e">
        <f t="shared" si="15"/>
        <v>#DIV/0!</v>
      </c>
      <c r="BI64" s="72">
        <f t="shared" si="16"/>
        <v>1</v>
      </c>
      <c r="BJ64" s="72" t="str">
        <f t="shared" si="17"/>
        <v>No Prog ni Ejec</v>
      </c>
      <c r="BK64" s="72">
        <f t="shared" si="18"/>
        <v>0</v>
      </c>
      <c r="BL64" s="72" t="str">
        <f t="shared" si="19"/>
        <v>No Prog ni Ejec</v>
      </c>
      <c r="BM64" s="72">
        <f t="shared" si="20"/>
        <v>0</v>
      </c>
      <c r="BN64" s="72" t="str">
        <f t="shared" si="21"/>
        <v>No Prog ni Ejec</v>
      </c>
      <c r="BO64" s="72">
        <f t="shared" si="22"/>
        <v>0</v>
      </c>
      <c r="BP64" s="72" t="str">
        <f t="shared" si="23"/>
        <v>No Prog ni Ejec</v>
      </c>
      <c r="BQ64" s="70"/>
    </row>
    <row r="65" spans="1:69" s="73" customFormat="1" ht="105" x14ac:dyDescent="0.25">
      <c r="A65" s="62">
        <v>11500</v>
      </c>
      <c r="B65" s="63" t="str">
        <f>+VLOOKUP(A65,'[1]TAB. REF. PA'!$A$4:$B$14,2,FALSE)</f>
        <v xml:space="preserve">Dirección de Otras Prestaciones  </v>
      </c>
      <c r="C65" s="64" t="s">
        <v>260</v>
      </c>
      <c r="D65" s="63" t="s">
        <v>256</v>
      </c>
      <c r="E65" s="64" t="s">
        <v>262</v>
      </c>
      <c r="F65" s="63" t="s">
        <v>127</v>
      </c>
      <c r="G65" s="65" t="s">
        <v>124</v>
      </c>
      <c r="H65" s="64">
        <v>4</v>
      </c>
      <c r="I65" s="64" t="s">
        <v>275</v>
      </c>
      <c r="J65" s="69" t="s">
        <v>599</v>
      </c>
      <c r="K65" s="67">
        <v>0</v>
      </c>
      <c r="L65" s="68">
        <v>1</v>
      </c>
      <c r="M65" s="69" t="s">
        <v>51</v>
      </c>
      <c r="N65" s="69" t="s">
        <v>68</v>
      </c>
      <c r="O65" s="69" t="s">
        <v>21</v>
      </c>
      <c r="P65" s="69" t="s">
        <v>36</v>
      </c>
      <c r="Q65" s="69" t="s">
        <v>75</v>
      </c>
      <c r="R65" s="70"/>
      <c r="S65" s="69" t="s">
        <v>570</v>
      </c>
      <c r="T65" s="69" t="s">
        <v>98</v>
      </c>
      <c r="U65" s="75">
        <v>1</v>
      </c>
      <c r="V65" s="63" t="str">
        <f>+$J$65</f>
        <v>Remitir informe trimestral de los indicadores formulados y las acciones de mejoras</v>
      </c>
      <c r="W65" s="67">
        <v>0</v>
      </c>
      <c r="X65" s="62" t="s">
        <v>117</v>
      </c>
      <c r="Y65" s="67">
        <v>0</v>
      </c>
      <c r="Z65" s="63" t="str">
        <f>+$J$65</f>
        <v>Remitir informe trimestral de los indicadores formulados y las acciones de mejoras</v>
      </c>
      <c r="AA65" s="67">
        <v>0</v>
      </c>
      <c r="AB65" s="70"/>
      <c r="AC65" s="70"/>
      <c r="AD65" s="68" t="e">
        <f t="shared" si="0"/>
        <v>#DIV/0!</v>
      </c>
      <c r="AE65" s="68" t="e">
        <f t="shared" si="1"/>
        <v>#DIV/0!</v>
      </c>
      <c r="AF65" s="68">
        <f t="shared" si="2"/>
        <v>0</v>
      </c>
      <c r="AG65" s="68" t="e">
        <f t="shared" si="3"/>
        <v>#DIV/0!</v>
      </c>
      <c r="AH65" s="67">
        <v>0</v>
      </c>
      <c r="AI65" s="63" t="str">
        <f>+$J$65</f>
        <v>Remitir informe trimestral de los indicadores formulados y las acciones de mejoras</v>
      </c>
      <c r="AJ65" s="67">
        <v>0</v>
      </c>
      <c r="AK65" s="70"/>
      <c r="AL65" s="70"/>
      <c r="AM65" s="68" t="e">
        <f t="shared" si="4"/>
        <v>#DIV/0!</v>
      </c>
      <c r="AN65" s="68" t="e">
        <f t="shared" si="5"/>
        <v>#DIV/0!</v>
      </c>
      <c r="AO65" s="68">
        <f t="shared" si="6"/>
        <v>0</v>
      </c>
      <c r="AP65" s="71" t="e">
        <f t="shared" si="7"/>
        <v>#DIV/0!</v>
      </c>
      <c r="AQ65" s="67">
        <v>0</v>
      </c>
      <c r="AR65" s="63" t="str">
        <f>+$J$65</f>
        <v>Remitir informe trimestral de los indicadores formulados y las acciones de mejoras</v>
      </c>
      <c r="AS65" s="67">
        <v>0</v>
      </c>
      <c r="AT65" s="70"/>
      <c r="AU65" s="70"/>
      <c r="AV65" s="68" t="e">
        <f t="shared" si="8"/>
        <v>#DIV/0!</v>
      </c>
      <c r="AW65" s="68" t="e">
        <f t="shared" si="9"/>
        <v>#DIV/0!</v>
      </c>
      <c r="AX65" s="68">
        <f t="shared" si="10"/>
        <v>0</v>
      </c>
      <c r="AY65" s="68" t="e">
        <f t="shared" si="11"/>
        <v>#DIV/0!</v>
      </c>
      <c r="AZ65" s="75">
        <v>1</v>
      </c>
      <c r="BA65" s="63" t="str">
        <f>+$J$65</f>
        <v>Remitir informe trimestral de los indicadores formulados y las acciones de mejoras</v>
      </c>
      <c r="BB65" s="67">
        <v>0</v>
      </c>
      <c r="BC65" s="70"/>
      <c r="BD65" s="70"/>
      <c r="BE65" s="68">
        <f t="shared" si="12"/>
        <v>0</v>
      </c>
      <c r="BF65" s="68" t="e">
        <f t="shared" si="13"/>
        <v>#DIV/0!</v>
      </c>
      <c r="BG65" s="68">
        <f t="shared" si="14"/>
        <v>0</v>
      </c>
      <c r="BH65" s="68" t="e">
        <f t="shared" si="15"/>
        <v>#DIV/0!</v>
      </c>
      <c r="BI65" s="72" t="str">
        <f t="shared" si="16"/>
        <v>No Prog ni Ejec</v>
      </c>
      <c r="BJ65" s="72" t="str">
        <f t="shared" si="17"/>
        <v>No Prog ni Ejec</v>
      </c>
      <c r="BK65" s="72" t="str">
        <f t="shared" si="18"/>
        <v>No Prog ni Ejec</v>
      </c>
      <c r="BL65" s="72" t="str">
        <f t="shared" si="19"/>
        <v>No Prog ni Ejec</v>
      </c>
      <c r="BM65" s="72" t="str">
        <f t="shared" si="20"/>
        <v>No Prog ni Ejec</v>
      </c>
      <c r="BN65" s="72" t="str">
        <f t="shared" si="21"/>
        <v>No Prog ni Ejec</v>
      </c>
      <c r="BO65" s="72">
        <f t="shared" si="22"/>
        <v>0</v>
      </c>
      <c r="BP65" s="72" t="str">
        <f t="shared" si="23"/>
        <v>No Prog ni Ejec</v>
      </c>
      <c r="BQ65" s="70"/>
    </row>
    <row r="66" spans="1:69" s="73" customFormat="1" ht="105" x14ac:dyDescent="0.25">
      <c r="A66" s="62">
        <v>11500</v>
      </c>
      <c r="B66" s="63" t="str">
        <f>+VLOOKUP(A66,'[1]TAB. REF. PA'!$A$4:$B$14,2,FALSE)</f>
        <v xml:space="preserve">Dirección de Otras Prestaciones  </v>
      </c>
      <c r="C66" s="64" t="s">
        <v>263</v>
      </c>
      <c r="D66" s="63" t="s">
        <v>144</v>
      </c>
      <c r="E66" s="64" t="s">
        <v>264</v>
      </c>
      <c r="F66" s="63" t="s">
        <v>600</v>
      </c>
      <c r="G66" s="65" t="s">
        <v>124</v>
      </c>
      <c r="H66" s="64">
        <v>12</v>
      </c>
      <c r="I66" s="64" t="s">
        <v>265</v>
      </c>
      <c r="J66" s="63" t="s">
        <v>601</v>
      </c>
      <c r="K66" s="67">
        <f>(48960000)*0.75</f>
        <v>36720000</v>
      </c>
      <c r="L66" s="68">
        <v>1</v>
      </c>
      <c r="M66" s="69" t="s">
        <v>46</v>
      </c>
      <c r="N66" s="69" t="s">
        <v>68</v>
      </c>
      <c r="O66" s="69" t="s">
        <v>21</v>
      </c>
      <c r="P66" s="69" t="s">
        <v>36</v>
      </c>
      <c r="Q66" s="69" t="s">
        <v>211</v>
      </c>
      <c r="R66" s="70"/>
      <c r="S66" s="69" t="s">
        <v>673</v>
      </c>
      <c r="T66" s="69" t="s">
        <v>98</v>
      </c>
      <c r="U66" s="67">
        <v>12</v>
      </c>
      <c r="V66" s="63" t="str">
        <f>+$J$66</f>
        <v>Realizar el giro previo efectuados a favor de las entidades recobrantes y proveedores de servicios y tecnologías no incluidas en el PB con cargo a la UPC</v>
      </c>
      <c r="W66" s="67">
        <f>+K66</f>
        <v>36720000</v>
      </c>
      <c r="X66" s="62" t="s">
        <v>117</v>
      </c>
      <c r="Y66" s="67">
        <v>3</v>
      </c>
      <c r="Z66" s="63" t="str">
        <f>+$J$66</f>
        <v>Realizar el giro previo efectuados a favor de las entidades recobrantes y proveedores de servicios y tecnologías no incluidas en el PB con cargo a la UPC</v>
      </c>
      <c r="AA66" s="115">
        <f>+W66*0.25</f>
        <v>9180000</v>
      </c>
      <c r="AB66" s="70"/>
      <c r="AC66" s="70"/>
      <c r="AD66" s="114">
        <f t="shared" si="0"/>
        <v>0</v>
      </c>
      <c r="AE66" s="68">
        <f t="shared" si="1"/>
        <v>0</v>
      </c>
      <c r="AF66" s="68">
        <f t="shared" si="2"/>
        <v>0</v>
      </c>
      <c r="AG66" s="68">
        <f t="shared" si="3"/>
        <v>0</v>
      </c>
      <c r="AH66" s="67">
        <v>3</v>
      </c>
      <c r="AI66" s="63" t="str">
        <f>+$J$66</f>
        <v>Realizar el giro previo efectuados a favor de las entidades recobrantes y proveedores de servicios y tecnologías no incluidas en el PB con cargo a la UPC</v>
      </c>
      <c r="AJ66" s="115">
        <v>6120000</v>
      </c>
      <c r="AK66" s="70"/>
      <c r="AL66" s="70"/>
      <c r="AM66" s="68">
        <f t="shared" si="4"/>
        <v>0</v>
      </c>
      <c r="AN66" s="68">
        <f t="shared" si="5"/>
        <v>0</v>
      </c>
      <c r="AO66" s="68">
        <f t="shared" si="6"/>
        <v>0</v>
      </c>
      <c r="AP66" s="71">
        <f t="shared" si="7"/>
        <v>0</v>
      </c>
      <c r="AQ66" s="67">
        <v>3</v>
      </c>
      <c r="AR66" s="63" t="str">
        <f>+$J$66</f>
        <v>Realizar el giro previo efectuados a favor de las entidades recobrantes y proveedores de servicios y tecnologías no incluidas en el PB con cargo a la UPC</v>
      </c>
      <c r="AS66" s="115">
        <v>6120000</v>
      </c>
      <c r="AT66" s="70"/>
      <c r="AU66" s="70"/>
      <c r="AV66" s="68">
        <f t="shared" si="8"/>
        <v>0</v>
      </c>
      <c r="AW66" s="68">
        <f t="shared" si="9"/>
        <v>0</v>
      </c>
      <c r="AX66" s="68">
        <f t="shared" si="10"/>
        <v>0</v>
      </c>
      <c r="AY66" s="68">
        <f t="shared" si="11"/>
        <v>0</v>
      </c>
      <c r="AZ66" s="67">
        <v>3</v>
      </c>
      <c r="BA66" s="63" t="str">
        <f>+$J$66</f>
        <v>Realizar el giro previo efectuados a favor de las entidades recobrantes y proveedores de servicios y tecnologías no incluidas en el PB con cargo a la UPC</v>
      </c>
      <c r="BB66" s="115">
        <v>6120000</v>
      </c>
      <c r="BC66" s="70"/>
      <c r="BD66" s="70"/>
      <c r="BE66" s="68">
        <f t="shared" si="12"/>
        <v>0</v>
      </c>
      <c r="BF66" s="68">
        <f t="shared" si="13"/>
        <v>0</v>
      </c>
      <c r="BG66" s="68">
        <f t="shared" si="14"/>
        <v>0</v>
      </c>
      <c r="BH66" s="68">
        <f t="shared" si="15"/>
        <v>0</v>
      </c>
      <c r="BI66" s="72">
        <f t="shared" si="16"/>
        <v>0</v>
      </c>
      <c r="BJ66" s="72">
        <f t="shared" si="17"/>
        <v>0</v>
      </c>
      <c r="BK66" s="72">
        <f t="shared" si="18"/>
        <v>0</v>
      </c>
      <c r="BL66" s="72">
        <f t="shared" si="19"/>
        <v>0</v>
      </c>
      <c r="BM66" s="72">
        <f t="shared" si="20"/>
        <v>0</v>
      </c>
      <c r="BN66" s="72">
        <f t="shared" si="21"/>
        <v>0</v>
      </c>
      <c r="BO66" s="72">
        <f t="shared" si="22"/>
        <v>0</v>
      </c>
      <c r="BP66" s="72">
        <f t="shared" si="23"/>
        <v>0</v>
      </c>
      <c r="BQ66" s="70" t="s">
        <v>717</v>
      </c>
    </row>
    <row r="67" spans="1:69" s="58" customFormat="1" ht="165" x14ac:dyDescent="0.25">
      <c r="A67" s="62">
        <v>11500</v>
      </c>
      <c r="B67" s="63" t="str">
        <f>+VLOOKUP(A67,'[1]TAB. REF. PA'!$A$4:$B$14,2,FALSE)</f>
        <v xml:space="preserve">Dirección de Otras Prestaciones  </v>
      </c>
      <c r="C67" s="64" t="s">
        <v>263</v>
      </c>
      <c r="D67" s="63" t="s">
        <v>144</v>
      </c>
      <c r="E67" s="64" t="s">
        <v>529</v>
      </c>
      <c r="F67" s="63" t="s">
        <v>602</v>
      </c>
      <c r="G67" s="65" t="s">
        <v>123</v>
      </c>
      <c r="H67" s="74">
        <v>1</v>
      </c>
      <c r="I67" s="64" t="s">
        <v>530</v>
      </c>
      <c r="J67" s="63" t="s">
        <v>603</v>
      </c>
      <c r="K67" s="115">
        <v>30882027540</v>
      </c>
      <c r="L67" s="68">
        <v>1</v>
      </c>
      <c r="M67" s="69" t="s">
        <v>46</v>
      </c>
      <c r="N67" s="69" t="s">
        <v>68</v>
      </c>
      <c r="O67" s="69" t="s">
        <v>21</v>
      </c>
      <c r="P67" s="69" t="s">
        <v>36</v>
      </c>
      <c r="Q67" s="69" t="s">
        <v>211</v>
      </c>
      <c r="R67" s="70"/>
      <c r="S67" s="69" t="s">
        <v>674</v>
      </c>
      <c r="T67" s="69" t="s">
        <v>98</v>
      </c>
      <c r="U67" s="68">
        <v>1</v>
      </c>
      <c r="V67" s="63" t="str">
        <f>+$J$67</f>
        <v>Paquetes de recobros cuyo trámite de auditoría haya culminado, para el trámite de reconocimiento y pago por parte de ADRES.</v>
      </c>
      <c r="W67" s="115">
        <f>+K67</f>
        <v>30882027540</v>
      </c>
      <c r="X67" s="62" t="s">
        <v>117</v>
      </c>
      <c r="Y67" s="68">
        <v>0.25</v>
      </c>
      <c r="Z67" s="63" t="str">
        <f>+$J$67</f>
        <v>Paquetes de recobros cuyo trámite de auditoría haya culminado, para el trámite de reconocimiento y pago por parte de ADRES.</v>
      </c>
      <c r="AA67" s="115">
        <f>+W67*Y67</f>
        <v>7720506885</v>
      </c>
      <c r="AB67" s="70"/>
      <c r="AC67" s="70"/>
      <c r="AD67" s="68">
        <f t="shared" si="0"/>
        <v>0</v>
      </c>
      <c r="AE67" s="68">
        <f t="shared" si="1"/>
        <v>0</v>
      </c>
      <c r="AF67" s="68">
        <f t="shared" si="2"/>
        <v>0</v>
      </c>
      <c r="AG67" s="68">
        <f t="shared" si="3"/>
        <v>0</v>
      </c>
      <c r="AH67" s="68">
        <v>0.25</v>
      </c>
      <c r="AI67" s="63" t="str">
        <f>+$J$67</f>
        <v>Paquetes de recobros cuyo trámite de auditoría haya culminado, para el trámite de reconocimiento y pago por parte de ADRES.</v>
      </c>
      <c r="AJ67" s="115">
        <v>7720506885</v>
      </c>
      <c r="AK67" s="70"/>
      <c r="AL67" s="70"/>
      <c r="AM67" s="68">
        <f t="shared" si="4"/>
        <v>0</v>
      </c>
      <c r="AN67" s="68">
        <f t="shared" si="5"/>
        <v>0</v>
      </c>
      <c r="AO67" s="68">
        <f t="shared" si="6"/>
        <v>0</v>
      </c>
      <c r="AP67" s="71">
        <f t="shared" si="7"/>
        <v>0</v>
      </c>
      <c r="AQ67" s="68">
        <v>0.25</v>
      </c>
      <c r="AR67" s="63" t="str">
        <f>+$J$67</f>
        <v>Paquetes de recobros cuyo trámite de auditoría haya culminado, para el trámite de reconocimiento y pago por parte de ADRES.</v>
      </c>
      <c r="AS67" s="115">
        <v>7720506885</v>
      </c>
      <c r="AT67" s="70"/>
      <c r="AU67" s="70"/>
      <c r="AV67" s="68">
        <f t="shared" si="8"/>
        <v>0</v>
      </c>
      <c r="AW67" s="68">
        <f t="shared" si="9"/>
        <v>0</v>
      </c>
      <c r="AX67" s="68">
        <f t="shared" si="10"/>
        <v>0</v>
      </c>
      <c r="AY67" s="68">
        <f t="shared" si="11"/>
        <v>0</v>
      </c>
      <c r="AZ67" s="68">
        <v>0.25</v>
      </c>
      <c r="BA67" s="63" t="str">
        <f>+$J$67</f>
        <v>Paquetes de recobros cuyo trámite de auditoría haya culminado, para el trámite de reconocimiento y pago por parte de ADRES.</v>
      </c>
      <c r="BB67" s="115">
        <v>7720506885</v>
      </c>
      <c r="BC67" s="70"/>
      <c r="BD67" s="70"/>
      <c r="BE67" s="68">
        <f t="shared" si="12"/>
        <v>0</v>
      </c>
      <c r="BF67" s="68">
        <f t="shared" si="13"/>
        <v>0</v>
      </c>
      <c r="BG67" s="68">
        <f t="shared" si="14"/>
        <v>0</v>
      </c>
      <c r="BH67" s="68">
        <f t="shared" si="15"/>
        <v>0</v>
      </c>
      <c r="BI67" s="57">
        <f t="shared" si="16"/>
        <v>0</v>
      </c>
      <c r="BJ67" s="57">
        <f t="shared" si="17"/>
        <v>0</v>
      </c>
      <c r="BK67" s="57">
        <f t="shared" si="18"/>
        <v>0</v>
      </c>
      <c r="BL67" s="57">
        <f t="shared" si="19"/>
        <v>0</v>
      </c>
      <c r="BM67" s="57">
        <f t="shared" si="20"/>
        <v>0</v>
      </c>
      <c r="BN67" s="57">
        <f t="shared" si="21"/>
        <v>0</v>
      </c>
      <c r="BO67" s="57">
        <f t="shared" si="22"/>
        <v>0</v>
      </c>
      <c r="BP67" s="57">
        <f t="shared" si="23"/>
        <v>0</v>
      </c>
      <c r="BQ67" s="70" t="s">
        <v>717</v>
      </c>
    </row>
    <row r="68" spans="1:69" s="73" customFormat="1" ht="105" x14ac:dyDescent="0.25">
      <c r="A68" s="62">
        <v>11500</v>
      </c>
      <c r="B68" s="63" t="str">
        <f>+VLOOKUP(A68,'[1]TAB. REF. PA'!$A$4:$B$14,2,FALSE)</f>
        <v xml:space="preserve">Dirección de Otras Prestaciones  </v>
      </c>
      <c r="C68" s="64" t="s">
        <v>263</v>
      </c>
      <c r="D68" s="63" t="s">
        <v>144</v>
      </c>
      <c r="E68" s="64" t="s">
        <v>531</v>
      </c>
      <c r="F68" s="63" t="s">
        <v>604</v>
      </c>
      <c r="G68" s="65" t="s">
        <v>605</v>
      </c>
      <c r="H68" s="76">
        <v>12</v>
      </c>
      <c r="I68" s="64" t="s">
        <v>532</v>
      </c>
      <c r="J68" s="63" t="s">
        <v>606</v>
      </c>
      <c r="K68" s="67">
        <v>0</v>
      </c>
      <c r="L68" s="68">
        <v>1</v>
      </c>
      <c r="M68" s="69" t="s">
        <v>46</v>
      </c>
      <c r="N68" s="69" t="s">
        <v>68</v>
      </c>
      <c r="O68" s="69" t="s">
        <v>21</v>
      </c>
      <c r="P68" s="69" t="s">
        <v>36</v>
      </c>
      <c r="Q68" s="69" t="s">
        <v>211</v>
      </c>
      <c r="R68" s="70"/>
      <c r="S68" s="69" t="s">
        <v>675</v>
      </c>
      <c r="T68" s="69" t="s">
        <v>98</v>
      </c>
      <c r="U68" s="67">
        <v>3</v>
      </c>
      <c r="V68" s="63" t="str">
        <f>+$J$68</f>
        <v>Publicación del Giro Directo del giro previo</v>
      </c>
      <c r="W68" s="67">
        <f>+K68</f>
        <v>0</v>
      </c>
      <c r="X68" s="62" t="s">
        <v>117</v>
      </c>
      <c r="Y68" s="67">
        <v>3</v>
      </c>
      <c r="Z68" s="63" t="str">
        <f>+$J$68</f>
        <v>Publicación del Giro Directo del giro previo</v>
      </c>
      <c r="AA68" s="67">
        <v>0</v>
      </c>
      <c r="AB68" s="70"/>
      <c r="AC68" s="70"/>
      <c r="AD68" s="68">
        <f t="shared" si="0"/>
        <v>0</v>
      </c>
      <c r="AE68" s="68" t="e">
        <f t="shared" si="1"/>
        <v>#DIV/0!</v>
      </c>
      <c r="AF68" s="68">
        <f t="shared" si="2"/>
        <v>0</v>
      </c>
      <c r="AG68" s="68" t="e">
        <f t="shared" si="3"/>
        <v>#DIV/0!</v>
      </c>
      <c r="AH68" s="67">
        <v>3</v>
      </c>
      <c r="AI68" s="63" t="str">
        <f>+$J$68</f>
        <v>Publicación del Giro Directo del giro previo</v>
      </c>
      <c r="AJ68" s="67">
        <v>0</v>
      </c>
      <c r="AK68" s="70"/>
      <c r="AL68" s="70"/>
      <c r="AM68" s="68">
        <f t="shared" si="4"/>
        <v>0</v>
      </c>
      <c r="AN68" s="68" t="e">
        <f t="shared" si="5"/>
        <v>#DIV/0!</v>
      </c>
      <c r="AO68" s="68">
        <f t="shared" si="6"/>
        <v>0</v>
      </c>
      <c r="AP68" s="71" t="e">
        <f t="shared" si="7"/>
        <v>#DIV/0!</v>
      </c>
      <c r="AQ68" s="67">
        <v>3</v>
      </c>
      <c r="AR68" s="63" t="str">
        <f>+$J$68</f>
        <v>Publicación del Giro Directo del giro previo</v>
      </c>
      <c r="AS68" s="67">
        <v>0</v>
      </c>
      <c r="AT68" s="70"/>
      <c r="AU68" s="70"/>
      <c r="AV68" s="68">
        <f t="shared" si="8"/>
        <v>0</v>
      </c>
      <c r="AW68" s="68" t="e">
        <f t="shared" si="9"/>
        <v>#DIV/0!</v>
      </c>
      <c r="AX68" s="68">
        <f t="shared" si="10"/>
        <v>0</v>
      </c>
      <c r="AY68" s="68" t="e">
        <f t="shared" si="11"/>
        <v>#DIV/0!</v>
      </c>
      <c r="AZ68" s="67">
        <v>3</v>
      </c>
      <c r="BA68" s="63" t="str">
        <f>+$J$68</f>
        <v>Publicación del Giro Directo del giro previo</v>
      </c>
      <c r="BB68" s="67">
        <v>0</v>
      </c>
      <c r="BC68" s="70"/>
      <c r="BD68" s="70"/>
      <c r="BE68" s="68">
        <f t="shared" si="12"/>
        <v>0</v>
      </c>
      <c r="BF68" s="68" t="e">
        <f t="shared" si="13"/>
        <v>#DIV/0!</v>
      </c>
      <c r="BG68" s="68">
        <f t="shared" si="14"/>
        <v>0</v>
      </c>
      <c r="BH68" s="68" t="e">
        <f t="shared" si="15"/>
        <v>#DIV/0!</v>
      </c>
      <c r="BI68" s="72">
        <f t="shared" si="16"/>
        <v>0</v>
      </c>
      <c r="BJ68" s="72" t="str">
        <f t="shared" si="17"/>
        <v>No Prog ni Ejec</v>
      </c>
      <c r="BK68" s="72">
        <f t="shared" si="18"/>
        <v>0</v>
      </c>
      <c r="BL68" s="72" t="str">
        <f t="shared" si="19"/>
        <v>No Prog ni Ejec</v>
      </c>
      <c r="BM68" s="72">
        <f t="shared" si="20"/>
        <v>0</v>
      </c>
      <c r="BN68" s="72" t="str">
        <f t="shared" si="21"/>
        <v>No Prog ni Ejec</v>
      </c>
      <c r="BO68" s="72">
        <f t="shared" si="22"/>
        <v>0</v>
      </c>
      <c r="BP68" s="72" t="str">
        <f t="shared" si="23"/>
        <v>No Prog ni Ejec</v>
      </c>
      <c r="BQ68" s="70"/>
    </row>
    <row r="69" spans="1:69" s="73" customFormat="1" ht="107.25" customHeight="1" x14ac:dyDescent="0.25">
      <c r="A69" s="62">
        <v>11500</v>
      </c>
      <c r="B69" s="63" t="str">
        <f>+VLOOKUP(A69,'[1]TAB. REF. PA'!$A$4:$B$14,2,FALSE)</f>
        <v xml:space="preserve">Dirección de Otras Prestaciones  </v>
      </c>
      <c r="C69" s="64" t="s">
        <v>263</v>
      </c>
      <c r="D69" s="63" t="s">
        <v>144</v>
      </c>
      <c r="E69" s="64" t="s">
        <v>533</v>
      </c>
      <c r="F69" s="63" t="s">
        <v>607</v>
      </c>
      <c r="G69" s="65" t="s">
        <v>123</v>
      </c>
      <c r="H69" s="74">
        <v>1</v>
      </c>
      <c r="I69" s="64" t="s">
        <v>534</v>
      </c>
      <c r="J69" s="63" t="s">
        <v>608</v>
      </c>
      <c r="K69" s="67">
        <v>0</v>
      </c>
      <c r="L69" s="68">
        <v>1</v>
      </c>
      <c r="M69" s="69" t="s">
        <v>46</v>
      </c>
      <c r="N69" s="69" t="s">
        <v>68</v>
      </c>
      <c r="O69" s="69" t="s">
        <v>21</v>
      </c>
      <c r="P69" s="69" t="s">
        <v>36</v>
      </c>
      <c r="Q69" s="69" t="s">
        <v>211</v>
      </c>
      <c r="R69" s="70"/>
      <c r="S69" s="69" t="s">
        <v>622</v>
      </c>
      <c r="T69" s="69" t="s">
        <v>98</v>
      </c>
      <c r="U69" s="68">
        <v>1</v>
      </c>
      <c r="V69" s="63" t="str">
        <f>+$J$69</f>
        <v>Realizar infomes de supervisión en el período</v>
      </c>
      <c r="W69" s="67">
        <v>0</v>
      </c>
      <c r="X69" s="62" t="s">
        <v>117</v>
      </c>
      <c r="Y69" s="68">
        <v>0.25</v>
      </c>
      <c r="Z69" s="63" t="str">
        <f>+$J$69</f>
        <v>Realizar infomes de supervisión en el período</v>
      </c>
      <c r="AA69" s="67">
        <v>0</v>
      </c>
      <c r="AB69" s="70"/>
      <c r="AC69" s="70"/>
      <c r="AD69" s="68">
        <f t="shared" si="0"/>
        <v>0</v>
      </c>
      <c r="AE69" s="68" t="e">
        <f t="shared" si="1"/>
        <v>#DIV/0!</v>
      </c>
      <c r="AF69" s="68">
        <f t="shared" si="2"/>
        <v>0</v>
      </c>
      <c r="AG69" s="68" t="e">
        <f t="shared" si="3"/>
        <v>#DIV/0!</v>
      </c>
      <c r="AH69" s="68">
        <v>0.25</v>
      </c>
      <c r="AI69" s="63" t="str">
        <f>+$J$69</f>
        <v>Realizar infomes de supervisión en el período</v>
      </c>
      <c r="AJ69" s="67">
        <v>0</v>
      </c>
      <c r="AK69" s="70"/>
      <c r="AL69" s="70"/>
      <c r="AM69" s="68">
        <f t="shared" si="4"/>
        <v>0</v>
      </c>
      <c r="AN69" s="68" t="e">
        <f t="shared" si="5"/>
        <v>#DIV/0!</v>
      </c>
      <c r="AO69" s="68">
        <f t="shared" si="6"/>
        <v>0</v>
      </c>
      <c r="AP69" s="71" t="e">
        <f t="shared" si="7"/>
        <v>#DIV/0!</v>
      </c>
      <c r="AQ69" s="68">
        <v>0.25</v>
      </c>
      <c r="AR69" s="63" t="str">
        <f>+$J$69</f>
        <v>Realizar infomes de supervisión en el período</v>
      </c>
      <c r="AS69" s="67">
        <v>0</v>
      </c>
      <c r="AT69" s="70"/>
      <c r="AU69" s="70"/>
      <c r="AV69" s="68">
        <f t="shared" si="8"/>
        <v>0</v>
      </c>
      <c r="AW69" s="68" t="e">
        <f t="shared" si="9"/>
        <v>#DIV/0!</v>
      </c>
      <c r="AX69" s="68">
        <f t="shared" si="10"/>
        <v>0</v>
      </c>
      <c r="AY69" s="68" t="e">
        <f t="shared" si="11"/>
        <v>#DIV/0!</v>
      </c>
      <c r="AZ69" s="68">
        <v>0.25</v>
      </c>
      <c r="BA69" s="63" t="str">
        <f>+$J$69</f>
        <v>Realizar infomes de supervisión en el período</v>
      </c>
      <c r="BB69" s="67">
        <v>0</v>
      </c>
      <c r="BC69" s="70"/>
      <c r="BD69" s="70"/>
      <c r="BE69" s="68">
        <f t="shared" si="12"/>
        <v>0</v>
      </c>
      <c r="BF69" s="68" t="e">
        <f t="shared" si="13"/>
        <v>#DIV/0!</v>
      </c>
      <c r="BG69" s="68">
        <f t="shared" si="14"/>
        <v>0</v>
      </c>
      <c r="BH69" s="68" t="e">
        <f t="shared" si="15"/>
        <v>#DIV/0!</v>
      </c>
      <c r="BI69" s="72">
        <f t="shared" si="16"/>
        <v>0</v>
      </c>
      <c r="BJ69" s="72" t="str">
        <f t="shared" si="17"/>
        <v>No Prog ni Ejec</v>
      </c>
      <c r="BK69" s="72">
        <f t="shared" si="18"/>
        <v>0</v>
      </c>
      <c r="BL69" s="72" t="str">
        <f t="shared" si="19"/>
        <v>No Prog ni Ejec</v>
      </c>
      <c r="BM69" s="72">
        <f t="shared" si="20"/>
        <v>0</v>
      </c>
      <c r="BN69" s="72" t="str">
        <f t="shared" si="21"/>
        <v>No Prog ni Ejec</v>
      </c>
      <c r="BO69" s="72">
        <f t="shared" si="22"/>
        <v>0</v>
      </c>
      <c r="BP69" s="72" t="str">
        <f t="shared" si="23"/>
        <v>No Prog ni Ejec</v>
      </c>
      <c r="BQ69" s="70"/>
    </row>
    <row r="70" spans="1:69" s="73" customFormat="1" ht="105" x14ac:dyDescent="0.25">
      <c r="A70" s="62">
        <v>11500</v>
      </c>
      <c r="B70" s="63" t="str">
        <f>+VLOOKUP(A70,'[1]TAB. REF. PA'!$A$4:$B$14,2,FALSE)</f>
        <v xml:space="preserve">Dirección de Otras Prestaciones  </v>
      </c>
      <c r="C70" s="64" t="s">
        <v>263</v>
      </c>
      <c r="D70" s="63" t="s">
        <v>144</v>
      </c>
      <c r="E70" s="64" t="s">
        <v>535</v>
      </c>
      <c r="F70" s="63" t="s">
        <v>609</v>
      </c>
      <c r="G70" s="65" t="s">
        <v>384</v>
      </c>
      <c r="H70" s="76">
        <v>4</v>
      </c>
      <c r="I70" s="64" t="s">
        <v>536</v>
      </c>
      <c r="J70" s="63" t="s">
        <v>610</v>
      </c>
      <c r="K70" s="67">
        <v>0</v>
      </c>
      <c r="L70" s="68">
        <v>1</v>
      </c>
      <c r="M70" s="69" t="s">
        <v>46</v>
      </c>
      <c r="N70" s="69" t="s">
        <v>68</v>
      </c>
      <c r="O70" s="69" t="s">
        <v>21</v>
      </c>
      <c r="P70" s="69" t="s">
        <v>36</v>
      </c>
      <c r="Q70" s="69" t="s">
        <v>211</v>
      </c>
      <c r="R70" s="70"/>
      <c r="S70" s="69" t="s">
        <v>623</v>
      </c>
      <c r="T70" s="69" t="s">
        <v>98</v>
      </c>
      <c r="U70" s="67">
        <v>4</v>
      </c>
      <c r="V70" s="63" t="str">
        <f>+$J$70</f>
        <v xml:space="preserve">Realizar boletines con resultados del proceso de reconocimiento y pago de recobros por concepto de servicios y tecnologías no cubiertos por el plan de beneficios con cargo a la UPC </v>
      </c>
      <c r="W70" s="67">
        <v>0</v>
      </c>
      <c r="X70" s="62" t="s">
        <v>117</v>
      </c>
      <c r="Y70" s="67">
        <v>1</v>
      </c>
      <c r="Z70" s="63" t="str">
        <f>+$J$70</f>
        <v xml:space="preserve">Realizar boletines con resultados del proceso de reconocimiento y pago de recobros por concepto de servicios y tecnologías no cubiertos por el plan de beneficios con cargo a la UPC </v>
      </c>
      <c r="AA70" s="67">
        <v>0</v>
      </c>
      <c r="AB70" s="70"/>
      <c r="AC70" s="70"/>
      <c r="AD70" s="68">
        <f t="shared" si="0"/>
        <v>0</v>
      </c>
      <c r="AE70" s="68" t="e">
        <f t="shared" si="1"/>
        <v>#DIV/0!</v>
      </c>
      <c r="AF70" s="68">
        <f t="shared" si="2"/>
        <v>0</v>
      </c>
      <c r="AG70" s="68" t="e">
        <f t="shared" si="3"/>
        <v>#DIV/0!</v>
      </c>
      <c r="AH70" s="67">
        <v>1</v>
      </c>
      <c r="AI70" s="63" t="str">
        <f>+$J$70</f>
        <v xml:space="preserve">Realizar boletines con resultados del proceso de reconocimiento y pago de recobros por concepto de servicios y tecnologías no cubiertos por el plan de beneficios con cargo a la UPC </v>
      </c>
      <c r="AJ70" s="67">
        <v>0</v>
      </c>
      <c r="AK70" s="70"/>
      <c r="AL70" s="70"/>
      <c r="AM70" s="68">
        <f t="shared" si="4"/>
        <v>0</v>
      </c>
      <c r="AN70" s="68" t="e">
        <f t="shared" si="5"/>
        <v>#DIV/0!</v>
      </c>
      <c r="AO70" s="68">
        <f t="shared" si="6"/>
        <v>0</v>
      </c>
      <c r="AP70" s="71" t="e">
        <f t="shared" si="7"/>
        <v>#DIV/0!</v>
      </c>
      <c r="AQ70" s="67">
        <v>1</v>
      </c>
      <c r="AR70" s="63" t="str">
        <f>+$J$70</f>
        <v xml:space="preserve">Realizar boletines con resultados del proceso de reconocimiento y pago de recobros por concepto de servicios y tecnologías no cubiertos por el plan de beneficios con cargo a la UPC </v>
      </c>
      <c r="AS70" s="67">
        <v>0</v>
      </c>
      <c r="AT70" s="70"/>
      <c r="AU70" s="70"/>
      <c r="AV70" s="68">
        <f t="shared" si="8"/>
        <v>0</v>
      </c>
      <c r="AW70" s="68" t="e">
        <f t="shared" si="9"/>
        <v>#DIV/0!</v>
      </c>
      <c r="AX70" s="68">
        <f t="shared" si="10"/>
        <v>0</v>
      </c>
      <c r="AY70" s="68" t="e">
        <f t="shared" si="11"/>
        <v>#DIV/0!</v>
      </c>
      <c r="AZ70" s="67">
        <v>1</v>
      </c>
      <c r="BA70" s="63" t="str">
        <f>+$J$70</f>
        <v xml:space="preserve">Realizar boletines con resultados del proceso de reconocimiento y pago de recobros por concepto de servicios y tecnologías no cubiertos por el plan de beneficios con cargo a la UPC </v>
      </c>
      <c r="BB70" s="67">
        <v>0</v>
      </c>
      <c r="BC70" s="70"/>
      <c r="BD70" s="70"/>
      <c r="BE70" s="68">
        <f t="shared" si="12"/>
        <v>0</v>
      </c>
      <c r="BF70" s="68" t="e">
        <f t="shared" si="13"/>
        <v>#DIV/0!</v>
      </c>
      <c r="BG70" s="68">
        <f t="shared" si="14"/>
        <v>0</v>
      </c>
      <c r="BH70" s="68" t="e">
        <f t="shared" si="15"/>
        <v>#DIV/0!</v>
      </c>
      <c r="BI70" s="72">
        <f t="shared" si="16"/>
        <v>0</v>
      </c>
      <c r="BJ70" s="72" t="str">
        <f t="shared" si="17"/>
        <v>No Prog ni Ejec</v>
      </c>
      <c r="BK70" s="72">
        <f t="shared" si="18"/>
        <v>0</v>
      </c>
      <c r="BL70" s="72" t="str">
        <f t="shared" si="19"/>
        <v>No Prog ni Ejec</v>
      </c>
      <c r="BM70" s="72">
        <f t="shared" si="20"/>
        <v>0</v>
      </c>
      <c r="BN70" s="72" t="str">
        <f t="shared" si="21"/>
        <v>No Prog ni Ejec</v>
      </c>
      <c r="BO70" s="72">
        <f t="shared" si="22"/>
        <v>0</v>
      </c>
      <c r="BP70" s="72" t="str">
        <f t="shared" si="23"/>
        <v>No Prog ni Ejec</v>
      </c>
      <c r="BQ70" s="70"/>
    </row>
    <row r="71" spans="1:69" s="58" customFormat="1" ht="105" x14ac:dyDescent="0.25">
      <c r="A71" s="62">
        <v>11500</v>
      </c>
      <c r="B71" s="63" t="str">
        <f>+VLOOKUP(A71,'[1]TAB. REF. PA'!$A$4:$B$14,2,FALSE)</f>
        <v xml:space="preserve">Dirección de Otras Prestaciones  </v>
      </c>
      <c r="C71" s="64" t="s">
        <v>611</v>
      </c>
      <c r="D71" s="63" t="s">
        <v>146</v>
      </c>
      <c r="E71" s="64" t="s">
        <v>537</v>
      </c>
      <c r="F71" s="63" t="s">
        <v>612</v>
      </c>
      <c r="G71" s="65" t="s">
        <v>123</v>
      </c>
      <c r="H71" s="74">
        <v>1</v>
      </c>
      <c r="I71" s="64" t="s">
        <v>538</v>
      </c>
      <c r="J71" s="63" t="s">
        <v>613</v>
      </c>
      <c r="K71" s="67">
        <v>195840000</v>
      </c>
      <c r="L71" s="99">
        <v>1</v>
      </c>
      <c r="M71" s="69" t="s">
        <v>46</v>
      </c>
      <c r="N71" s="69" t="s">
        <v>68</v>
      </c>
      <c r="O71" s="69" t="s">
        <v>21</v>
      </c>
      <c r="P71" s="69" t="s">
        <v>36</v>
      </c>
      <c r="Q71" s="69" t="s">
        <v>211</v>
      </c>
      <c r="R71" s="70"/>
      <c r="S71" s="69" t="s">
        <v>624</v>
      </c>
      <c r="T71" s="69" t="s">
        <v>98</v>
      </c>
      <c r="U71" s="68">
        <v>1</v>
      </c>
      <c r="V71" s="63" t="str">
        <f>+$J$71</f>
        <v>Entregar apoyos técnicos a la OAJ en recobros y reclamaciones una vez son resueltos por la Dirección de Tecnología de la Información</v>
      </c>
      <c r="W71" s="115">
        <f>+K71</f>
        <v>195840000</v>
      </c>
      <c r="X71" s="62" t="s">
        <v>117</v>
      </c>
      <c r="Y71" s="68">
        <v>0.25</v>
      </c>
      <c r="Z71" s="63" t="str">
        <f>+$J$71</f>
        <v>Entregar apoyos técnicos a la OAJ en recobros y reclamaciones una vez son resueltos por la Dirección de Tecnología de la Información</v>
      </c>
      <c r="AA71" s="115">
        <f>+W71*Y71</f>
        <v>48960000</v>
      </c>
      <c r="AB71" s="70"/>
      <c r="AC71" s="70"/>
      <c r="AD71" s="68">
        <f t="shared" si="0"/>
        <v>0</v>
      </c>
      <c r="AE71" s="68">
        <f t="shared" si="1"/>
        <v>0</v>
      </c>
      <c r="AF71" s="68">
        <f t="shared" si="2"/>
        <v>0</v>
      </c>
      <c r="AG71" s="68">
        <f t="shared" si="3"/>
        <v>0</v>
      </c>
      <c r="AH71" s="68">
        <v>0.25</v>
      </c>
      <c r="AI71" s="63" t="str">
        <f>+$J$71</f>
        <v>Entregar apoyos técnicos a la OAJ en recobros y reclamaciones una vez son resueltos por la Dirección de Tecnología de la Información</v>
      </c>
      <c r="AJ71" s="115">
        <v>48960000</v>
      </c>
      <c r="AK71" s="70"/>
      <c r="AL71" s="70"/>
      <c r="AM71" s="68">
        <f t="shared" si="4"/>
        <v>0</v>
      </c>
      <c r="AN71" s="68">
        <f t="shared" si="5"/>
        <v>0</v>
      </c>
      <c r="AO71" s="68">
        <f t="shared" si="6"/>
        <v>0</v>
      </c>
      <c r="AP71" s="71">
        <f t="shared" si="7"/>
        <v>0</v>
      </c>
      <c r="AQ71" s="68">
        <v>0.25</v>
      </c>
      <c r="AR71" s="63" t="str">
        <f>+$J$71</f>
        <v>Entregar apoyos técnicos a la OAJ en recobros y reclamaciones una vez son resueltos por la Dirección de Tecnología de la Información</v>
      </c>
      <c r="AS71" s="115">
        <v>48960000</v>
      </c>
      <c r="AT71" s="70"/>
      <c r="AU71" s="70"/>
      <c r="AV71" s="68">
        <f t="shared" si="8"/>
        <v>0</v>
      </c>
      <c r="AW71" s="68">
        <f t="shared" si="9"/>
        <v>0</v>
      </c>
      <c r="AX71" s="68">
        <f t="shared" si="10"/>
        <v>0</v>
      </c>
      <c r="AY71" s="68">
        <f t="shared" si="11"/>
        <v>0</v>
      </c>
      <c r="AZ71" s="68">
        <v>0.25</v>
      </c>
      <c r="BA71" s="63" t="str">
        <f>+$J$71</f>
        <v>Entregar apoyos técnicos a la OAJ en recobros y reclamaciones una vez son resueltos por la Dirección de Tecnología de la Información</v>
      </c>
      <c r="BB71" s="115">
        <v>48960000</v>
      </c>
      <c r="BC71" s="70"/>
      <c r="BD71" s="70"/>
      <c r="BE71" s="68">
        <f t="shared" si="12"/>
        <v>0</v>
      </c>
      <c r="BF71" s="68">
        <f t="shared" si="13"/>
        <v>0</v>
      </c>
      <c r="BG71" s="68">
        <f t="shared" si="14"/>
        <v>0</v>
      </c>
      <c r="BH71" s="68">
        <f t="shared" si="15"/>
        <v>0</v>
      </c>
      <c r="BI71" s="57">
        <f t="shared" si="16"/>
        <v>0</v>
      </c>
      <c r="BJ71" s="57">
        <f t="shared" si="17"/>
        <v>0</v>
      </c>
      <c r="BK71" s="57">
        <f t="shared" si="18"/>
        <v>0</v>
      </c>
      <c r="BL71" s="57">
        <f t="shared" si="19"/>
        <v>0</v>
      </c>
      <c r="BM71" s="57">
        <f t="shared" si="20"/>
        <v>0</v>
      </c>
      <c r="BN71" s="57">
        <f t="shared" si="21"/>
        <v>0</v>
      </c>
      <c r="BO71" s="57">
        <f t="shared" si="22"/>
        <v>0</v>
      </c>
      <c r="BP71" s="57">
        <f t="shared" si="23"/>
        <v>0</v>
      </c>
      <c r="BQ71" s="21"/>
    </row>
    <row r="72" spans="1:69" s="73" customFormat="1" ht="150" x14ac:dyDescent="0.25">
      <c r="A72" s="62">
        <v>11500</v>
      </c>
      <c r="B72" s="63" t="str">
        <f>+VLOOKUP(A72,'[1]TAB. REF. PA'!$A$4:$B$14,2,FALSE)</f>
        <v xml:space="preserve">Dirección de Otras Prestaciones  </v>
      </c>
      <c r="C72" s="64" t="s">
        <v>263</v>
      </c>
      <c r="D72" s="63" t="s">
        <v>144</v>
      </c>
      <c r="E72" s="64" t="s">
        <v>618</v>
      </c>
      <c r="F72" s="63" t="s">
        <v>614</v>
      </c>
      <c r="G72" s="65" t="s">
        <v>123</v>
      </c>
      <c r="H72" s="74">
        <v>1</v>
      </c>
      <c r="I72" s="64" t="s">
        <v>620</v>
      </c>
      <c r="J72" s="63" t="s">
        <v>615</v>
      </c>
      <c r="K72" s="67">
        <f>(48960000)*0.25</f>
        <v>12240000</v>
      </c>
      <c r="L72" s="68">
        <v>1</v>
      </c>
      <c r="M72" s="69" t="s">
        <v>46</v>
      </c>
      <c r="N72" s="69" t="s">
        <v>68</v>
      </c>
      <c r="O72" s="69" t="s">
        <v>21</v>
      </c>
      <c r="P72" s="69" t="s">
        <v>36</v>
      </c>
      <c r="Q72" s="69" t="s">
        <v>211</v>
      </c>
      <c r="R72" s="70"/>
      <c r="S72" s="69" t="s">
        <v>676</v>
      </c>
      <c r="T72" s="69" t="s">
        <v>98</v>
      </c>
      <c r="U72" s="68">
        <v>1</v>
      </c>
      <c r="V72" s="63" t="str">
        <f>+$J$72</f>
        <v>Pagar paquetes de reclamaciones de acuerdo con lo definido en la normativa vigente</v>
      </c>
      <c r="W72" s="67">
        <f>48960000*0.25</f>
        <v>12240000</v>
      </c>
      <c r="X72" s="62" t="s">
        <v>117</v>
      </c>
      <c r="Y72" s="68">
        <v>0.25</v>
      </c>
      <c r="Z72" s="63" t="str">
        <f>+$J$72</f>
        <v>Pagar paquetes de reclamaciones de acuerdo con lo definido en la normativa vigente</v>
      </c>
      <c r="AA72" s="115">
        <f>+W72*Y72</f>
        <v>3060000</v>
      </c>
      <c r="AB72" s="70"/>
      <c r="AC72" s="70"/>
      <c r="AD72" s="68">
        <f t="shared" si="0"/>
        <v>0</v>
      </c>
      <c r="AE72" s="68">
        <f t="shared" si="1"/>
        <v>0</v>
      </c>
      <c r="AF72" s="68">
        <f t="shared" si="2"/>
        <v>0</v>
      </c>
      <c r="AG72" s="68">
        <f t="shared" si="3"/>
        <v>0</v>
      </c>
      <c r="AH72" s="68">
        <v>0.25</v>
      </c>
      <c r="AI72" s="63" t="str">
        <f>+$J$72</f>
        <v>Pagar paquetes de reclamaciones de acuerdo con lo definido en la normativa vigente</v>
      </c>
      <c r="AJ72" s="115">
        <v>6120000</v>
      </c>
      <c r="AK72" s="70"/>
      <c r="AL72" s="70"/>
      <c r="AM72" s="68">
        <f t="shared" si="4"/>
        <v>0</v>
      </c>
      <c r="AN72" s="68">
        <f t="shared" si="5"/>
        <v>0</v>
      </c>
      <c r="AO72" s="68">
        <f t="shared" si="6"/>
        <v>0</v>
      </c>
      <c r="AP72" s="71">
        <f t="shared" si="7"/>
        <v>0</v>
      </c>
      <c r="AQ72" s="68">
        <v>0.25</v>
      </c>
      <c r="AR72" s="63" t="str">
        <f>+$J$72</f>
        <v>Pagar paquetes de reclamaciones de acuerdo con lo definido en la normativa vigente</v>
      </c>
      <c r="AS72" s="115">
        <v>6120000</v>
      </c>
      <c r="AT72" s="70"/>
      <c r="AU72" s="70"/>
      <c r="AV72" s="68">
        <f t="shared" si="8"/>
        <v>0</v>
      </c>
      <c r="AW72" s="68">
        <f t="shared" si="9"/>
        <v>0</v>
      </c>
      <c r="AX72" s="68">
        <f t="shared" si="10"/>
        <v>0</v>
      </c>
      <c r="AY72" s="68">
        <f t="shared" si="11"/>
        <v>0</v>
      </c>
      <c r="AZ72" s="68">
        <v>0.25</v>
      </c>
      <c r="BA72" s="63" t="str">
        <f>+$J$72</f>
        <v>Pagar paquetes de reclamaciones de acuerdo con lo definido en la normativa vigente</v>
      </c>
      <c r="BB72" s="115">
        <v>6120000</v>
      </c>
      <c r="BC72" s="70"/>
      <c r="BD72" s="70"/>
      <c r="BE72" s="68">
        <f t="shared" si="12"/>
        <v>0</v>
      </c>
      <c r="BF72" s="68">
        <f t="shared" si="13"/>
        <v>0</v>
      </c>
      <c r="BG72" s="68">
        <f t="shared" si="14"/>
        <v>0</v>
      </c>
      <c r="BH72" s="68">
        <f t="shared" si="15"/>
        <v>0</v>
      </c>
      <c r="BI72" s="72">
        <f t="shared" si="16"/>
        <v>0</v>
      </c>
      <c r="BJ72" s="72">
        <f t="shared" si="17"/>
        <v>0</v>
      </c>
      <c r="BK72" s="72">
        <f t="shared" si="18"/>
        <v>0</v>
      </c>
      <c r="BL72" s="72">
        <f t="shared" si="19"/>
        <v>0</v>
      </c>
      <c r="BM72" s="72">
        <f t="shared" si="20"/>
        <v>0</v>
      </c>
      <c r="BN72" s="72">
        <f t="shared" si="21"/>
        <v>0</v>
      </c>
      <c r="BO72" s="72">
        <f t="shared" si="22"/>
        <v>0</v>
      </c>
      <c r="BP72" s="72">
        <f t="shared" si="23"/>
        <v>0</v>
      </c>
      <c r="BQ72" s="70" t="s">
        <v>717</v>
      </c>
    </row>
    <row r="73" spans="1:69" s="73" customFormat="1" ht="105" x14ac:dyDescent="0.25">
      <c r="A73" s="62">
        <v>11500</v>
      </c>
      <c r="B73" s="63" t="str">
        <f>+VLOOKUP(A73,'[1]TAB. REF. PA'!$A$4:$B$14,2,FALSE)</f>
        <v xml:space="preserve">Dirección de Otras Prestaciones  </v>
      </c>
      <c r="C73" s="64" t="s">
        <v>263</v>
      </c>
      <c r="D73" s="63" t="s">
        <v>144</v>
      </c>
      <c r="E73" s="64" t="s">
        <v>619</v>
      </c>
      <c r="F73" s="63" t="s">
        <v>616</v>
      </c>
      <c r="G73" s="65" t="s">
        <v>384</v>
      </c>
      <c r="H73" s="76">
        <v>4</v>
      </c>
      <c r="I73" s="64" t="s">
        <v>621</v>
      </c>
      <c r="J73" s="63" t="s">
        <v>617</v>
      </c>
      <c r="K73" s="67">
        <v>0</v>
      </c>
      <c r="L73" s="68">
        <v>1</v>
      </c>
      <c r="M73" s="69" t="s">
        <v>46</v>
      </c>
      <c r="N73" s="69" t="s">
        <v>68</v>
      </c>
      <c r="O73" s="69" t="s">
        <v>21</v>
      </c>
      <c r="P73" s="69" t="s">
        <v>36</v>
      </c>
      <c r="Q73" s="69" t="s">
        <v>211</v>
      </c>
      <c r="R73" s="70"/>
      <c r="S73" s="69" t="s">
        <v>623</v>
      </c>
      <c r="T73" s="69" t="s">
        <v>98</v>
      </c>
      <c r="U73" s="67">
        <v>4</v>
      </c>
      <c r="V73" s="63" t="str">
        <f>+$J$73</f>
        <v>Generar boletines con resultados del proceso reclamaciones</v>
      </c>
      <c r="W73" s="67">
        <v>0</v>
      </c>
      <c r="X73" s="62" t="s">
        <v>117</v>
      </c>
      <c r="Y73" s="67">
        <v>1</v>
      </c>
      <c r="Z73" s="63" t="str">
        <f>+$J$73</f>
        <v>Generar boletines con resultados del proceso reclamaciones</v>
      </c>
      <c r="AA73" s="67">
        <v>0</v>
      </c>
      <c r="AB73" s="70"/>
      <c r="AC73" s="70"/>
      <c r="AD73" s="68">
        <f t="shared" si="0"/>
        <v>0</v>
      </c>
      <c r="AE73" s="68" t="e">
        <f t="shared" si="1"/>
        <v>#DIV/0!</v>
      </c>
      <c r="AF73" s="68">
        <f t="shared" si="2"/>
        <v>0</v>
      </c>
      <c r="AG73" s="68" t="e">
        <f t="shared" si="3"/>
        <v>#DIV/0!</v>
      </c>
      <c r="AH73" s="67">
        <v>1</v>
      </c>
      <c r="AI73" s="63" t="str">
        <f>+$J$73</f>
        <v>Generar boletines con resultados del proceso reclamaciones</v>
      </c>
      <c r="AJ73" s="67">
        <v>0</v>
      </c>
      <c r="AK73" s="70"/>
      <c r="AL73" s="70"/>
      <c r="AM73" s="68">
        <f t="shared" si="4"/>
        <v>0</v>
      </c>
      <c r="AN73" s="68" t="e">
        <f t="shared" si="5"/>
        <v>#DIV/0!</v>
      </c>
      <c r="AO73" s="68">
        <f t="shared" si="6"/>
        <v>0</v>
      </c>
      <c r="AP73" s="71" t="e">
        <f t="shared" si="7"/>
        <v>#DIV/0!</v>
      </c>
      <c r="AQ73" s="67">
        <v>1</v>
      </c>
      <c r="AR73" s="63" t="str">
        <f>+$J$73</f>
        <v>Generar boletines con resultados del proceso reclamaciones</v>
      </c>
      <c r="AS73" s="67">
        <v>0</v>
      </c>
      <c r="AT73" s="70"/>
      <c r="AU73" s="70"/>
      <c r="AV73" s="68">
        <f t="shared" si="8"/>
        <v>0</v>
      </c>
      <c r="AW73" s="68" t="e">
        <f t="shared" si="9"/>
        <v>#DIV/0!</v>
      </c>
      <c r="AX73" s="68">
        <f t="shared" si="10"/>
        <v>0</v>
      </c>
      <c r="AY73" s="68" t="e">
        <f t="shared" si="11"/>
        <v>#DIV/0!</v>
      </c>
      <c r="AZ73" s="67">
        <v>1</v>
      </c>
      <c r="BA73" s="63" t="str">
        <f>+$J$73</f>
        <v>Generar boletines con resultados del proceso reclamaciones</v>
      </c>
      <c r="BB73" s="67">
        <v>0</v>
      </c>
      <c r="BC73" s="70"/>
      <c r="BD73" s="70"/>
      <c r="BE73" s="68">
        <f t="shared" si="12"/>
        <v>0</v>
      </c>
      <c r="BF73" s="68" t="e">
        <f t="shared" si="13"/>
        <v>#DIV/0!</v>
      </c>
      <c r="BG73" s="68">
        <f t="shared" si="14"/>
        <v>0</v>
      </c>
      <c r="BH73" s="68" t="e">
        <f t="shared" si="15"/>
        <v>#DIV/0!</v>
      </c>
      <c r="BI73" s="72">
        <f t="shared" si="16"/>
        <v>0</v>
      </c>
      <c r="BJ73" s="72" t="str">
        <f t="shared" si="17"/>
        <v>No Prog ni Ejec</v>
      </c>
      <c r="BK73" s="72">
        <f t="shared" si="18"/>
        <v>0</v>
      </c>
      <c r="BL73" s="72" t="str">
        <f t="shared" si="19"/>
        <v>No Prog ni Ejec</v>
      </c>
      <c r="BM73" s="72">
        <f t="shared" si="20"/>
        <v>0</v>
      </c>
      <c r="BN73" s="72" t="str">
        <f t="shared" si="21"/>
        <v>No Prog ni Ejec</v>
      </c>
      <c r="BO73" s="72">
        <f t="shared" si="22"/>
        <v>0</v>
      </c>
      <c r="BP73" s="72" t="str">
        <f t="shared" si="23"/>
        <v>No Prog ni Ejec</v>
      </c>
      <c r="BQ73" s="70"/>
    </row>
    <row r="74" spans="1:69" ht="105" x14ac:dyDescent="0.25">
      <c r="A74" s="62">
        <v>11600</v>
      </c>
      <c r="B74" s="63" t="str">
        <f>+VLOOKUP(A74,'[2]TAB. REF. PA'!$A$5:$B$15,2,FALSE)</f>
        <v>Dirección de Gestión de Tecnología de la Información y la Comunicación</v>
      </c>
      <c r="C74" s="64" t="s">
        <v>266</v>
      </c>
      <c r="D74" s="63" t="s">
        <v>153</v>
      </c>
      <c r="E74" s="64" t="s">
        <v>268</v>
      </c>
      <c r="F74" s="63" t="s">
        <v>133</v>
      </c>
      <c r="G74" s="65" t="s">
        <v>124</v>
      </c>
      <c r="H74" s="64">
        <v>4</v>
      </c>
      <c r="I74" s="64" t="s">
        <v>271</v>
      </c>
      <c r="J74" s="66" t="s">
        <v>24</v>
      </c>
      <c r="K74" s="67">
        <v>0</v>
      </c>
      <c r="L74" s="68">
        <v>1</v>
      </c>
      <c r="M74" s="69" t="s">
        <v>51</v>
      </c>
      <c r="N74" s="69" t="s">
        <v>68</v>
      </c>
      <c r="O74" s="69" t="s">
        <v>21</v>
      </c>
      <c r="P74" s="69" t="s">
        <v>36</v>
      </c>
      <c r="Q74" s="69" t="s">
        <v>75</v>
      </c>
      <c r="R74" s="70"/>
      <c r="S74" s="69" t="s">
        <v>631</v>
      </c>
      <c r="T74" s="69" t="s">
        <v>98</v>
      </c>
      <c r="U74" s="62">
        <v>4</v>
      </c>
      <c r="V74" s="63" t="str">
        <f>+$J$73</f>
        <v>Generar boletines con resultados del proceso reclamaciones</v>
      </c>
      <c r="W74" s="77">
        <v>0</v>
      </c>
      <c r="X74" s="62" t="s">
        <v>117</v>
      </c>
      <c r="Y74" s="62">
        <v>1</v>
      </c>
      <c r="Z74" s="63" t="str">
        <f>+$J$73</f>
        <v>Generar boletines con resultados del proceso reclamaciones</v>
      </c>
      <c r="AA74" s="77">
        <v>0</v>
      </c>
      <c r="AB74" s="70"/>
      <c r="AC74" s="70"/>
      <c r="AD74" s="68">
        <f t="shared" ref="AD74:AD131" si="25">+(AB74/Y74)</f>
        <v>0</v>
      </c>
      <c r="AE74" s="68" t="e">
        <f t="shared" ref="AE74:AE131" si="26">+(AC74/AA74)</f>
        <v>#DIV/0!</v>
      </c>
      <c r="AF74" s="68">
        <f t="shared" ref="AF74:AF131" si="27">+(AB74/U74)</f>
        <v>0</v>
      </c>
      <c r="AG74" s="68" t="e">
        <f t="shared" ref="AG74:AG131" si="28">+(AC74/W74)</f>
        <v>#DIV/0!</v>
      </c>
      <c r="AH74" s="62">
        <v>1</v>
      </c>
      <c r="AI74" s="63" t="str">
        <f>+$J$73</f>
        <v>Generar boletines con resultados del proceso reclamaciones</v>
      </c>
      <c r="AJ74" s="77">
        <v>0</v>
      </c>
      <c r="AK74" s="70"/>
      <c r="AL74" s="70"/>
      <c r="AM74" s="68">
        <f t="shared" ref="AM74:AM131" si="29">+(AK74/AH74)</f>
        <v>0</v>
      </c>
      <c r="AN74" s="68" t="e">
        <f t="shared" ref="AN74:AN131" si="30">+(AL74/AJ74)</f>
        <v>#DIV/0!</v>
      </c>
      <c r="AO74" s="68">
        <f t="shared" ref="AO74:AO131" si="31">+(AK74+AB74)/U74</f>
        <v>0</v>
      </c>
      <c r="AP74" s="71" t="e">
        <f t="shared" ref="AP74:AP131" si="32">+(AL74+AC74)/W74</f>
        <v>#DIV/0!</v>
      </c>
      <c r="AQ74" s="62">
        <v>1</v>
      </c>
      <c r="AR74" s="63" t="str">
        <f>+$J$73</f>
        <v>Generar boletines con resultados del proceso reclamaciones</v>
      </c>
      <c r="AS74" s="77">
        <v>0</v>
      </c>
      <c r="AT74" s="70"/>
      <c r="AU74" s="70"/>
      <c r="AV74" s="68">
        <f t="shared" ref="AV74:AV131" si="33">+(AT74/AQ74)</f>
        <v>0</v>
      </c>
      <c r="AW74" s="68" t="e">
        <f t="shared" ref="AW74:AW131" si="34">+(AU74/AS74)</f>
        <v>#DIV/0!</v>
      </c>
      <c r="AX74" s="68">
        <f t="shared" ref="AX74:AX131" si="35">+(AK74+AB74+AT74)/U74</f>
        <v>0</v>
      </c>
      <c r="AY74" s="68" t="e">
        <f t="shared" ref="AY74:AY131" si="36">+(AL74+AC74+AU74)/W74</f>
        <v>#DIV/0!</v>
      </c>
      <c r="AZ74" s="62">
        <v>1</v>
      </c>
      <c r="BA74" s="63" t="str">
        <f>+$J$73</f>
        <v>Generar boletines con resultados del proceso reclamaciones</v>
      </c>
      <c r="BB74" s="77">
        <v>0</v>
      </c>
      <c r="BC74" s="70"/>
      <c r="BD74" s="70"/>
      <c r="BE74" s="68">
        <f t="shared" ref="BE74:BE131" si="37">+(BC74/AZ74)</f>
        <v>0</v>
      </c>
      <c r="BF74" s="68" t="e">
        <f t="shared" ref="BF74:BF131" si="38">+(BD74/BB74)</f>
        <v>#DIV/0!</v>
      </c>
      <c r="BG74" s="68">
        <f t="shared" ref="BG74:BG131" si="39">+(AK74+AB74+AT74+BC74)/U74</f>
        <v>0</v>
      </c>
      <c r="BH74" s="68" t="e">
        <f t="shared" ref="BH74:BH131" si="40">+(AL74+AC74+AU74+BD74)/W74</f>
        <v>#DIV/0!</v>
      </c>
      <c r="BI74" s="13">
        <f t="shared" ref="BI74:BI127" si="41">IF(AND(Y74=0,AB74=0),"No Prog ni Ejec",IF(Y74=0,CONCATENATE("No Prog, Ejec=  ",AB74),AB74/Y74))</f>
        <v>0</v>
      </c>
      <c r="BJ74" s="13" t="str">
        <f t="shared" ref="BJ74:BJ127" si="42">IF(AND(AA74=0,AC74=0),"No Prog ni Ejec",IF(AA74=0,CONCATENATE("No Prog, Ejec=  ",AC74),AC74/AA74))</f>
        <v>No Prog ni Ejec</v>
      </c>
      <c r="BK74" s="17">
        <f t="shared" ref="BK74:BK127" si="43">IF(AND(AH74=0,AK74=0),"No Prog ni Ejec",IF(AH74=0,CONCATENATE("No Prog, Ejec=  ",AK74),AK74/AH74))</f>
        <v>0</v>
      </c>
      <c r="BL74" s="13" t="str">
        <f t="shared" ref="BL74:BL127" si="44">IF(AND(AJ74=0,AL74=0),"No Prog ni Ejec",IF(AJ74=0,CONCATENATE("No Prog, Ejec=  ",AL74),AL74/AJ74))</f>
        <v>No Prog ni Ejec</v>
      </c>
      <c r="BM74" s="15">
        <f t="shared" ref="BM74:BM127" si="45">IF(AND(AQ74=0,AT74=0),"No Prog ni Ejec",IF(AQ74=0,CONCATENATE("No Prog, Ejec=  ",AT74),AT74/AQ74))</f>
        <v>0</v>
      </c>
      <c r="BN74" s="13" t="str">
        <f t="shared" ref="BN74:BN127" si="46">IF(AND(AS74=0,AU74=0),"No Prog ni Ejec",IF(AS74=0,CONCATENATE("No Prog, Ejec=  ",AU74),AU74/AS74))</f>
        <v>No Prog ni Ejec</v>
      </c>
      <c r="BO74" s="13">
        <f t="shared" ref="BO74:BO127" si="47">IF(AND(AZ74=0,BC74=0),"No Prog ni Ejec",IF(AZ74=0,CONCATENATE("No Prog, Ejec=  ",BC74),BC74/AZ74))</f>
        <v>0</v>
      </c>
      <c r="BP74" s="13" t="str">
        <f t="shared" ref="BP74:BP127" si="48">IF(AND(BB74=0,BD74=0),"No Prog ni Ejec",IF(BB74=0,CONCATENATE("No Prog, Ejec=  ",BD74),BD74/BB74))</f>
        <v>No Prog ni Ejec</v>
      </c>
      <c r="BQ74" s="1"/>
    </row>
    <row r="75" spans="1:69" ht="105" x14ac:dyDescent="0.25">
      <c r="A75" s="62">
        <v>11600</v>
      </c>
      <c r="B75" s="63" t="str">
        <f>+VLOOKUP(A75,'[2]TAB. REF. PA'!$A$5:$B$15,2,FALSE)</f>
        <v>Dirección de Gestión de Tecnología de la Información y la Comunicación</v>
      </c>
      <c r="C75" s="64" t="s">
        <v>267</v>
      </c>
      <c r="D75" s="63" t="s">
        <v>256</v>
      </c>
      <c r="E75" s="64" t="s">
        <v>269</v>
      </c>
      <c r="F75" s="63" t="s">
        <v>159</v>
      </c>
      <c r="G75" s="65" t="s">
        <v>123</v>
      </c>
      <c r="H75" s="74">
        <v>1</v>
      </c>
      <c r="I75" s="64" t="s">
        <v>272</v>
      </c>
      <c r="J75" s="66" t="s">
        <v>598</v>
      </c>
      <c r="K75" s="67">
        <v>0</v>
      </c>
      <c r="L75" s="68">
        <v>1</v>
      </c>
      <c r="M75" s="69" t="s">
        <v>51</v>
      </c>
      <c r="N75" s="69" t="s">
        <v>68</v>
      </c>
      <c r="O75" s="69" t="s">
        <v>21</v>
      </c>
      <c r="P75" s="69" t="s">
        <v>36</v>
      </c>
      <c r="Q75" s="69" t="s">
        <v>75</v>
      </c>
      <c r="R75" s="70"/>
      <c r="S75" s="69" t="s">
        <v>632</v>
      </c>
      <c r="T75" s="69" t="s">
        <v>98</v>
      </c>
      <c r="U75" s="68">
        <v>1</v>
      </c>
      <c r="V75" s="63" t="str">
        <f>+$J$74</f>
        <v>Reportar el cumplimiento del Plan de Acción de la Dependencia</v>
      </c>
      <c r="W75" s="77">
        <v>0</v>
      </c>
      <c r="X75" s="62" t="s">
        <v>117</v>
      </c>
      <c r="Y75" s="68">
        <v>0.25</v>
      </c>
      <c r="Z75" s="63" t="str">
        <f>+$J$74</f>
        <v>Reportar el cumplimiento del Plan de Acción de la Dependencia</v>
      </c>
      <c r="AA75" s="77">
        <v>0</v>
      </c>
      <c r="AB75" s="70"/>
      <c r="AC75" s="70"/>
      <c r="AD75" s="68">
        <f t="shared" si="25"/>
        <v>0</v>
      </c>
      <c r="AE75" s="68" t="e">
        <f t="shared" si="26"/>
        <v>#DIV/0!</v>
      </c>
      <c r="AF75" s="68">
        <f t="shared" si="27"/>
        <v>0</v>
      </c>
      <c r="AG75" s="68" t="e">
        <f t="shared" si="28"/>
        <v>#DIV/0!</v>
      </c>
      <c r="AH75" s="68">
        <v>0.25</v>
      </c>
      <c r="AI75" s="63" t="str">
        <f>+$J$74</f>
        <v>Reportar el cumplimiento del Plan de Acción de la Dependencia</v>
      </c>
      <c r="AJ75" s="77">
        <v>0</v>
      </c>
      <c r="AK75" s="70"/>
      <c r="AL75" s="70"/>
      <c r="AM75" s="68">
        <f t="shared" si="29"/>
        <v>0</v>
      </c>
      <c r="AN75" s="68" t="e">
        <f t="shared" si="30"/>
        <v>#DIV/0!</v>
      </c>
      <c r="AO75" s="68">
        <f t="shared" si="31"/>
        <v>0</v>
      </c>
      <c r="AP75" s="71" t="e">
        <f t="shared" si="32"/>
        <v>#DIV/0!</v>
      </c>
      <c r="AQ75" s="68">
        <v>0.25</v>
      </c>
      <c r="AR75" s="63" t="str">
        <f>+$J$74</f>
        <v>Reportar el cumplimiento del Plan de Acción de la Dependencia</v>
      </c>
      <c r="AS75" s="77">
        <v>0</v>
      </c>
      <c r="AT75" s="70"/>
      <c r="AU75" s="70"/>
      <c r="AV75" s="68">
        <f t="shared" si="33"/>
        <v>0</v>
      </c>
      <c r="AW75" s="68" t="e">
        <f t="shared" si="34"/>
        <v>#DIV/0!</v>
      </c>
      <c r="AX75" s="68">
        <f t="shared" si="35"/>
        <v>0</v>
      </c>
      <c r="AY75" s="68" t="e">
        <f t="shared" si="36"/>
        <v>#DIV/0!</v>
      </c>
      <c r="AZ75" s="68">
        <v>0.25</v>
      </c>
      <c r="BA75" s="63" t="str">
        <f>+$J$74</f>
        <v>Reportar el cumplimiento del Plan de Acción de la Dependencia</v>
      </c>
      <c r="BB75" s="77">
        <v>0</v>
      </c>
      <c r="BC75" s="70"/>
      <c r="BD75" s="70"/>
      <c r="BE75" s="68">
        <f t="shared" si="37"/>
        <v>0</v>
      </c>
      <c r="BF75" s="68" t="e">
        <f t="shared" si="38"/>
        <v>#DIV/0!</v>
      </c>
      <c r="BG75" s="68">
        <f t="shared" si="39"/>
        <v>0</v>
      </c>
      <c r="BH75" s="68" t="e">
        <f t="shared" si="40"/>
        <v>#DIV/0!</v>
      </c>
      <c r="BI75" s="13">
        <f t="shared" si="41"/>
        <v>0</v>
      </c>
      <c r="BJ75" s="13" t="str">
        <f t="shared" si="42"/>
        <v>No Prog ni Ejec</v>
      </c>
      <c r="BK75" s="17">
        <f t="shared" si="43"/>
        <v>0</v>
      </c>
      <c r="BL75" s="13" t="str">
        <f t="shared" si="44"/>
        <v>No Prog ni Ejec</v>
      </c>
      <c r="BM75" s="15">
        <f t="shared" si="45"/>
        <v>0</v>
      </c>
      <c r="BN75" s="13" t="str">
        <f t="shared" si="46"/>
        <v>No Prog ni Ejec</v>
      </c>
      <c r="BO75" s="13">
        <f t="shared" si="47"/>
        <v>0</v>
      </c>
      <c r="BP75" s="13" t="str">
        <f t="shared" si="48"/>
        <v>No Prog ni Ejec</v>
      </c>
      <c r="BQ75" s="1"/>
    </row>
    <row r="76" spans="1:69" ht="105" x14ac:dyDescent="0.25">
      <c r="A76" s="62">
        <v>11600</v>
      </c>
      <c r="B76" s="63" t="str">
        <f>+VLOOKUP(A76,'[2]TAB. REF. PA'!$A$5:$B$15,2,FALSE)</f>
        <v>Dirección de Gestión de Tecnología de la Información y la Comunicación</v>
      </c>
      <c r="C76" s="64" t="s">
        <v>267</v>
      </c>
      <c r="D76" s="63" t="s">
        <v>256</v>
      </c>
      <c r="E76" s="64" t="s">
        <v>270</v>
      </c>
      <c r="F76" s="63" t="s">
        <v>127</v>
      </c>
      <c r="G76" s="65" t="s">
        <v>124</v>
      </c>
      <c r="H76" s="64">
        <v>4</v>
      </c>
      <c r="I76" s="64" t="s">
        <v>273</v>
      </c>
      <c r="J76" s="66" t="s">
        <v>128</v>
      </c>
      <c r="K76" s="67">
        <v>0</v>
      </c>
      <c r="L76" s="68">
        <v>1</v>
      </c>
      <c r="M76" s="69" t="s">
        <v>51</v>
      </c>
      <c r="N76" s="69" t="s">
        <v>68</v>
      </c>
      <c r="O76" s="69" t="s">
        <v>21</v>
      </c>
      <c r="P76" s="69" t="s">
        <v>36</v>
      </c>
      <c r="Q76" s="69" t="s">
        <v>75</v>
      </c>
      <c r="R76" s="70"/>
      <c r="S76" s="69" t="s">
        <v>137</v>
      </c>
      <c r="T76" s="69" t="s">
        <v>98</v>
      </c>
      <c r="U76" s="64">
        <v>4</v>
      </c>
      <c r="V76" s="63" t="str">
        <f>+$J$75</f>
        <v>Formular los procesos y procedimientos en el marco del MIPG</v>
      </c>
      <c r="W76" s="77">
        <v>0</v>
      </c>
      <c r="X76" s="62"/>
      <c r="Y76" s="64">
        <v>1</v>
      </c>
      <c r="Z76" s="63" t="str">
        <f>+$J$75</f>
        <v>Formular los procesos y procedimientos en el marco del MIPG</v>
      </c>
      <c r="AA76" s="77">
        <v>0</v>
      </c>
      <c r="AB76" s="70"/>
      <c r="AC76" s="70"/>
      <c r="AD76" s="68">
        <f t="shared" si="25"/>
        <v>0</v>
      </c>
      <c r="AE76" s="68" t="e">
        <f t="shared" si="26"/>
        <v>#DIV/0!</v>
      </c>
      <c r="AF76" s="68">
        <f t="shared" si="27"/>
        <v>0</v>
      </c>
      <c r="AG76" s="68" t="e">
        <f t="shared" si="28"/>
        <v>#DIV/0!</v>
      </c>
      <c r="AH76" s="64">
        <v>1</v>
      </c>
      <c r="AI76" s="63" t="str">
        <f>+$J$75</f>
        <v>Formular los procesos y procedimientos en el marco del MIPG</v>
      </c>
      <c r="AJ76" s="77">
        <v>0</v>
      </c>
      <c r="AK76" s="70"/>
      <c r="AL76" s="70"/>
      <c r="AM76" s="68">
        <f t="shared" si="29"/>
        <v>0</v>
      </c>
      <c r="AN76" s="68" t="e">
        <f t="shared" si="30"/>
        <v>#DIV/0!</v>
      </c>
      <c r="AO76" s="68">
        <f t="shared" si="31"/>
        <v>0</v>
      </c>
      <c r="AP76" s="71" t="e">
        <f t="shared" si="32"/>
        <v>#DIV/0!</v>
      </c>
      <c r="AQ76" s="64">
        <v>1</v>
      </c>
      <c r="AR76" s="63" t="str">
        <f>+$J$75</f>
        <v>Formular los procesos y procedimientos en el marco del MIPG</v>
      </c>
      <c r="AS76" s="77">
        <v>0</v>
      </c>
      <c r="AT76" s="70"/>
      <c r="AU76" s="70"/>
      <c r="AV76" s="68">
        <f t="shared" si="33"/>
        <v>0</v>
      </c>
      <c r="AW76" s="68" t="e">
        <f t="shared" si="34"/>
        <v>#DIV/0!</v>
      </c>
      <c r="AX76" s="68">
        <f t="shared" si="35"/>
        <v>0</v>
      </c>
      <c r="AY76" s="68" t="e">
        <f t="shared" si="36"/>
        <v>#DIV/0!</v>
      </c>
      <c r="AZ76" s="64">
        <v>1</v>
      </c>
      <c r="BA76" s="63" t="str">
        <f>+$J$75</f>
        <v>Formular los procesos y procedimientos en el marco del MIPG</v>
      </c>
      <c r="BB76" s="77">
        <v>0</v>
      </c>
      <c r="BC76" s="70"/>
      <c r="BD76" s="70"/>
      <c r="BE76" s="68">
        <f t="shared" si="37"/>
        <v>0</v>
      </c>
      <c r="BF76" s="68" t="e">
        <f t="shared" si="38"/>
        <v>#DIV/0!</v>
      </c>
      <c r="BG76" s="68">
        <f t="shared" si="39"/>
        <v>0</v>
      </c>
      <c r="BH76" s="68" t="e">
        <f t="shared" si="40"/>
        <v>#DIV/0!</v>
      </c>
      <c r="BI76" s="13">
        <f t="shared" si="41"/>
        <v>0</v>
      </c>
      <c r="BJ76" s="13" t="str">
        <f t="shared" si="42"/>
        <v>No Prog ni Ejec</v>
      </c>
      <c r="BK76" s="17">
        <f t="shared" si="43"/>
        <v>0</v>
      </c>
      <c r="BL76" s="13" t="str">
        <f t="shared" si="44"/>
        <v>No Prog ni Ejec</v>
      </c>
      <c r="BM76" s="15">
        <f t="shared" si="45"/>
        <v>0</v>
      </c>
      <c r="BN76" s="13" t="str">
        <f t="shared" si="46"/>
        <v>No Prog ni Ejec</v>
      </c>
      <c r="BO76" s="13">
        <f t="shared" si="47"/>
        <v>0</v>
      </c>
      <c r="BP76" s="13" t="str">
        <f t="shared" si="48"/>
        <v>No Prog ni Ejec</v>
      </c>
      <c r="BQ76" s="1"/>
    </row>
    <row r="77" spans="1:69" ht="75" x14ac:dyDescent="0.25">
      <c r="A77" s="62">
        <v>11600</v>
      </c>
      <c r="B77" s="63" t="str">
        <f>+VLOOKUP(A77,'[2]TAB. REF. PA'!$A$5:$B$15,2,FALSE)</f>
        <v>Dirección de Gestión de Tecnología de la Información y la Comunicación</v>
      </c>
      <c r="C77" s="64" t="s">
        <v>278</v>
      </c>
      <c r="D77" s="63" t="s">
        <v>147</v>
      </c>
      <c r="E77" s="64" t="s">
        <v>279</v>
      </c>
      <c r="F77" s="63" t="s">
        <v>277</v>
      </c>
      <c r="G77" s="65" t="s">
        <v>124</v>
      </c>
      <c r="H77" s="64">
        <v>1</v>
      </c>
      <c r="I77" s="64" t="s">
        <v>282</v>
      </c>
      <c r="J77" s="66" t="s">
        <v>280</v>
      </c>
      <c r="K77" s="67">
        <v>0</v>
      </c>
      <c r="L77" s="68">
        <v>1</v>
      </c>
      <c r="M77" s="69" t="s">
        <v>46</v>
      </c>
      <c r="N77" s="69" t="s">
        <v>73</v>
      </c>
      <c r="O77" s="69" t="s">
        <v>37</v>
      </c>
      <c r="P77" s="69" t="s">
        <v>40</v>
      </c>
      <c r="Q77" s="69" t="s">
        <v>228</v>
      </c>
      <c r="R77" s="70"/>
      <c r="S77" s="69" t="s">
        <v>633</v>
      </c>
      <c r="T77" s="69" t="s">
        <v>99</v>
      </c>
      <c r="U77" s="70">
        <v>1</v>
      </c>
      <c r="V77" s="63" t="str">
        <f>$J$76</f>
        <v>Remitir informes trimestrales de los indicadores formulados y las acciones de mejoras</v>
      </c>
      <c r="W77" s="77">
        <v>0</v>
      </c>
      <c r="X77" s="62" t="s">
        <v>117</v>
      </c>
      <c r="Y77" s="70">
        <v>0</v>
      </c>
      <c r="Z77" s="63" t="str">
        <f>V77</f>
        <v>Remitir informes trimestrales de los indicadores formulados y las acciones de mejoras</v>
      </c>
      <c r="AA77" s="77">
        <v>0</v>
      </c>
      <c r="AB77" s="70"/>
      <c r="AC77" s="70"/>
      <c r="AD77" s="68" t="e">
        <f t="shared" si="25"/>
        <v>#DIV/0!</v>
      </c>
      <c r="AE77" s="68" t="e">
        <f t="shared" si="26"/>
        <v>#DIV/0!</v>
      </c>
      <c r="AF77" s="68">
        <f t="shared" si="27"/>
        <v>0</v>
      </c>
      <c r="AG77" s="68" t="e">
        <f t="shared" si="28"/>
        <v>#DIV/0!</v>
      </c>
      <c r="AH77" s="70">
        <v>1</v>
      </c>
      <c r="AI77" s="63" t="str">
        <f>$V$76</f>
        <v>Formular los procesos y procedimientos en el marco del MIPG</v>
      </c>
      <c r="AJ77" s="77">
        <v>0</v>
      </c>
      <c r="AK77" s="70"/>
      <c r="AL77" s="70"/>
      <c r="AM77" s="68">
        <f t="shared" si="29"/>
        <v>0</v>
      </c>
      <c r="AN77" s="68" t="e">
        <f t="shared" si="30"/>
        <v>#DIV/0!</v>
      </c>
      <c r="AO77" s="68">
        <f t="shared" si="31"/>
        <v>0</v>
      </c>
      <c r="AP77" s="71" t="e">
        <f t="shared" si="32"/>
        <v>#DIV/0!</v>
      </c>
      <c r="AQ77" s="77">
        <v>0</v>
      </c>
      <c r="AR77" s="63" t="str">
        <f>$V$76</f>
        <v>Formular los procesos y procedimientos en el marco del MIPG</v>
      </c>
      <c r="AS77" s="77">
        <v>0</v>
      </c>
      <c r="AT77" s="70"/>
      <c r="AU77" s="70"/>
      <c r="AV77" s="68" t="e">
        <f t="shared" si="33"/>
        <v>#DIV/0!</v>
      </c>
      <c r="AW77" s="68" t="e">
        <f t="shared" si="34"/>
        <v>#DIV/0!</v>
      </c>
      <c r="AX77" s="68">
        <f t="shared" si="35"/>
        <v>0</v>
      </c>
      <c r="AY77" s="68" t="e">
        <f t="shared" si="36"/>
        <v>#DIV/0!</v>
      </c>
      <c r="AZ77" s="77">
        <v>0</v>
      </c>
      <c r="BA77" s="63" t="str">
        <f>$V$76</f>
        <v>Formular los procesos y procedimientos en el marco del MIPG</v>
      </c>
      <c r="BB77" s="77">
        <v>0</v>
      </c>
      <c r="BC77" s="70"/>
      <c r="BD77" s="70"/>
      <c r="BE77" s="68" t="e">
        <f t="shared" si="37"/>
        <v>#DIV/0!</v>
      </c>
      <c r="BF77" s="68" t="e">
        <f t="shared" si="38"/>
        <v>#DIV/0!</v>
      </c>
      <c r="BG77" s="68">
        <f t="shared" si="39"/>
        <v>0</v>
      </c>
      <c r="BH77" s="68" t="e">
        <f t="shared" si="40"/>
        <v>#DIV/0!</v>
      </c>
      <c r="BI77" s="13" t="str">
        <f t="shared" si="41"/>
        <v>No Prog ni Ejec</v>
      </c>
      <c r="BJ77" s="13" t="str">
        <f t="shared" si="42"/>
        <v>No Prog ni Ejec</v>
      </c>
      <c r="BK77" s="17">
        <f t="shared" si="43"/>
        <v>0</v>
      </c>
      <c r="BL77" s="13" t="str">
        <f t="shared" si="44"/>
        <v>No Prog ni Ejec</v>
      </c>
      <c r="BM77" s="15" t="str">
        <f t="shared" si="45"/>
        <v>No Prog ni Ejec</v>
      </c>
      <c r="BN77" s="13" t="str">
        <f t="shared" si="46"/>
        <v>No Prog ni Ejec</v>
      </c>
      <c r="BO77" s="13" t="str">
        <f t="shared" si="47"/>
        <v>No Prog ni Ejec</v>
      </c>
      <c r="BP77" s="13" t="str">
        <f t="shared" si="48"/>
        <v>No Prog ni Ejec</v>
      </c>
      <c r="BQ77" s="1"/>
    </row>
    <row r="78" spans="1:69" ht="150" x14ac:dyDescent="0.25">
      <c r="A78" s="62">
        <v>11600</v>
      </c>
      <c r="B78" s="63" t="str">
        <f>+VLOOKUP(A78,'[2]TAB. REF. PA'!$A$5:$B$15,2,FALSE)</f>
        <v>Dirección de Gestión de Tecnología de la Información y la Comunicación</v>
      </c>
      <c r="C78" s="64" t="s">
        <v>278</v>
      </c>
      <c r="D78" s="63" t="s">
        <v>147</v>
      </c>
      <c r="E78" s="64" t="s">
        <v>513</v>
      </c>
      <c r="F78" s="63" t="s">
        <v>283</v>
      </c>
      <c r="G78" s="65" t="s">
        <v>123</v>
      </c>
      <c r="H78" s="74">
        <v>1</v>
      </c>
      <c r="I78" s="64" t="s">
        <v>514</v>
      </c>
      <c r="J78" s="66" t="s">
        <v>281</v>
      </c>
      <c r="K78" s="67">
        <f>5811090979-737488220</f>
        <v>5073602759</v>
      </c>
      <c r="L78" s="68">
        <v>1</v>
      </c>
      <c r="M78" s="69" t="s">
        <v>46</v>
      </c>
      <c r="N78" s="69" t="s">
        <v>73</v>
      </c>
      <c r="O78" s="69" t="s">
        <v>37</v>
      </c>
      <c r="P78" s="69" t="s">
        <v>40</v>
      </c>
      <c r="Q78" s="69" t="s">
        <v>228</v>
      </c>
      <c r="R78" s="70"/>
      <c r="S78" s="69" t="s">
        <v>634</v>
      </c>
      <c r="T78" s="69" t="s">
        <v>99</v>
      </c>
      <c r="U78" s="68">
        <v>1</v>
      </c>
      <c r="V78" s="63" t="str">
        <f>+$J$77</f>
        <v>Desarrollo e implementación del PETI</v>
      </c>
      <c r="W78" s="77">
        <v>5073602759</v>
      </c>
      <c r="X78" s="62" t="s">
        <v>114</v>
      </c>
      <c r="Y78" s="68">
        <f>+AA78/W78</f>
        <v>0.13219897304087358</v>
      </c>
      <c r="Z78" s="63" t="str">
        <f>+$J$77</f>
        <v>Desarrollo e implementación del PETI</v>
      </c>
      <c r="AA78" s="77">
        <v>670725074.35714281</v>
      </c>
      <c r="AB78" s="104"/>
      <c r="AC78" s="70"/>
      <c r="AD78" s="68">
        <f t="shared" si="25"/>
        <v>0</v>
      </c>
      <c r="AE78" s="68">
        <f t="shared" si="26"/>
        <v>0</v>
      </c>
      <c r="AF78" s="68">
        <f t="shared" si="27"/>
        <v>0</v>
      </c>
      <c r="AG78" s="68">
        <f t="shared" si="28"/>
        <v>0</v>
      </c>
      <c r="AH78" s="68">
        <f>+AJ78/W78</f>
        <v>0.15915595257019777</v>
      </c>
      <c r="AI78" s="63" t="str">
        <f>+$J$77</f>
        <v>Desarrollo e implementación del PETI</v>
      </c>
      <c r="AJ78" s="77">
        <v>807494080.07142854</v>
      </c>
      <c r="AK78" s="104"/>
      <c r="AL78" s="70"/>
      <c r="AM78" s="68">
        <f t="shared" si="29"/>
        <v>0</v>
      </c>
      <c r="AN78" s="68">
        <f t="shared" si="30"/>
        <v>0</v>
      </c>
      <c r="AO78" s="68">
        <f t="shared" si="31"/>
        <v>0</v>
      </c>
      <c r="AP78" s="71">
        <f t="shared" si="32"/>
        <v>0</v>
      </c>
      <c r="AQ78" s="68">
        <f>+AS78/W78</f>
        <v>0.32737162236934764</v>
      </c>
      <c r="AR78" s="63" t="str">
        <f>+$J$77</f>
        <v>Desarrollo e implementación del PETI</v>
      </c>
      <c r="AS78" s="77">
        <v>1660953566.4714284</v>
      </c>
      <c r="AT78" s="104"/>
      <c r="AU78" s="70"/>
      <c r="AV78" s="68">
        <f t="shared" si="33"/>
        <v>0</v>
      </c>
      <c r="AW78" s="68">
        <f t="shared" si="34"/>
        <v>0</v>
      </c>
      <c r="AX78" s="68">
        <f t="shared" si="35"/>
        <v>0</v>
      </c>
      <c r="AY78" s="68">
        <f t="shared" si="36"/>
        <v>0</v>
      </c>
      <c r="AZ78" s="68">
        <f>+BB78/W78</f>
        <v>0.38127345201958091</v>
      </c>
      <c r="BA78" s="63" t="str">
        <f>+$J$77</f>
        <v>Desarrollo e implementación del PETI</v>
      </c>
      <c r="BB78" s="77">
        <v>1934430038.0999999</v>
      </c>
      <c r="BC78" s="104"/>
      <c r="BD78" s="70"/>
      <c r="BE78" s="68">
        <f t="shared" si="37"/>
        <v>0</v>
      </c>
      <c r="BF78" s="68">
        <f t="shared" si="38"/>
        <v>0</v>
      </c>
      <c r="BG78" s="68">
        <f t="shared" si="39"/>
        <v>0</v>
      </c>
      <c r="BH78" s="68">
        <f t="shared" si="40"/>
        <v>0</v>
      </c>
      <c r="BI78" s="13">
        <f t="shared" si="41"/>
        <v>0</v>
      </c>
      <c r="BJ78" s="13">
        <f t="shared" si="42"/>
        <v>0</v>
      </c>
      <c r="BK78" s="17">
        <f t="shared" si="43"/>
        <v>0</v>
      </c>
      <c r="BL78" s="13">
        <f t="shared" si="44"/>
        <v>0</v>
      </c>
      <c r="BM78" s="15">
        <f t="shared" si="45"/>
        <v>0</v>
      </c>
      <c r="BN78" s="13">
        <f t="shared" si="46"/>
        <v>0</v>
      </c>
      <c r="BO78" s="13">
        <f t="shared" si="47"/>
        <v>0</v>
      </c>
      <c r="BP78" s="13">
        <f t="shared" si="48"/>
        <v>0</v>
      </c>
      <c r="BQ78" s="1"/>
    </row>
    <row r="79" spans="1:69" ht="210" x14ac:dyDescent="0.25">
      <c r="A79" s="62">
        <v>11600</v>
      </c>
      <c r="B79" s="63" t="str">
        <f>+VLOOKUP(A79,'[2]TAB. REF. PA'!$A$5:$B$15,2,FALSE)</f>
        <v>Dirección de Gestión de Tecnología de la Información y la Comunicación</v>
      </c>
      <c r="C79" s="64" t="s">
        <v>278</v>
      </c>
      <c r="D79" s="63" t="s">
        <v>147</v>
      </c>
      <c r="E79" s="64" t="s">
        <v>516</v>
      </c>
      <c r="F79" s="63" t="s">
        <v>285</v>
      </c>
      <c r="G79" s="65" t="s">
        <v>123</v>
      </c>
      <c r="H79" s="74">
        <v>1</v>
      </c>
      <c r="I79" s="64" t="s">
        <v>517</v>
      </c>
      <c r="J79" s="66" t="s">
        <v>284</v>
      </c>
      <c r="K79" s="67">
        <v>1024732093</v>
      </c>
      <c r="L79" s="68">
        <v>1</v>
      </c>
      <c r="M79" s="69" t="s">
        <v>46</v>
      </c>
      <c r="N79" s="69" t="s">
        <v>73</v>
      </c>
      <c r="O79" s="69" t="s">
        <v>37</v>
      </c>
      <c r="P79" s="69" t="s">
        <v>40</v>
      </c>
      <c r="Q79" s="69" t="s">
        <v>228</v>
      </c>
      <c r="R79" s="70"/>
      <c r="S79" s="69" t="s">
        <v>379</v>
      </c>
      <c r="T79" s="69" t="s">
        <v>99</v>
      </c>
      <c r="U79" s="68">
        <v>1</v>
      </c>
      <c r="V79" s="63" t="str">
        <f>+$J$78</f>
        <v>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v>
      </c>
      <c r="W79" s="77">
        <v>1024732093</v>
      </c>
      <c r="X79" s="62" t="s">
        <v>114</v>
      </c>
      <c r="Y79" s="68">
        <v>0</v>
      </c>
      <c r="Z79" s="63" t="str">
        <f>+$J$78</f>
        <v>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v>
      </c>
      <c r="AA79" s="77">
        <f>+W79*Y79</f>
        <v>0</v>
      </c>
      <c r="AB79" s="70"/>
      <c r="AC79" s="70"/>
      <c r="AD79" s="68" t="e">
        <f t="shared" si="25"/>
        <v>#DIV/0!</v>
      </c>
      <c r="AE79" s="68" t="e">
        <f t="shared" si="26"/>
        <v>#DIV/0!</v>
      </c>
      <c r="AF79" s="68">
        <f t="shared" si="27"/>
        <v>0</v>
      </c>
      <c r="AG79" s="68">
        <f t="shared" si="28"/>
        <v>0</v>
      </c>
      <c r="AH79" s="68">
        <f>AJ79/$W$79</f>
        <v>0.10208131541362782</v>
      </c>
      <c r="AI79" s="63" t="str">
        <f>+$J$78</f>
        <v>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v>
      </c>
      <c r="AJ79" s="77">
        <v>104606000</v>
      </c>
      <c r="AK79" s="113"/>
      <c r="AL79" s="70"/>
      <c r="AM79" s="68">
        <f t="shared" si="29"/>
        <v>0</v>
      </c>
      <c r="AN79" s="68">
        <f t="shared" si="30"/>
        <v>0</v>
      </c>
      <c r="AO79" s="68">
        <f t="shared" si="31"/>
        <v>0</v>
      </c>
      <c r="AP79" s="71">
        <f t="shared" si="32"/>
        <v>0</v>
      </c>
      <c r="AQ79" s="68">
        <f>AS79/$W$79</f>
        <v>0.33293564174533957</v>
      </c>
      <c r="AR79" s="63" t="str">
        <f>+$J$78</f>
        <v>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v>
      </c>
      <c r="AS79" s="77">
        <v>341169837</v>
      </c>
      <c r="AT79" s="104"/>
      <c r="AU79" s="113"/>
      <c r="AV79" s="68">
        <f t="shared" si="33"/>
        <v>0</v>
      </c>
      <c r="AW79" s="68">
        <f t="shared" si="34"/>
        <v>0</v>
      </c>
      <c r="AX79" s="68">
        <f t="shared" si="35"/>
        <v>0</v>
      </c>
      <c r="AY79" s="68">
        <f t="shared" si="36"/>
        <v>0</v>
      </c>
      <c r="AZ79" s="68">
        <f>BB79/$W$79</f>
        <v>0.56498304284103262</v>
      </c>
      <c r="BA79" s="63" t="str">
        <f>+$J$78</f>
        <v>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v>
      </c>
      <c r="BB79" s="77">
        <v>578956256</v>
      </c>
      <c r="BC79" s="104"/>
      <c r="BD79" s="113"/>
      <c r="BE79" s="68">
        <f t="shared" si="37"/>
        <v>0</v>
      </c>
      <c r="BF79" s="68">
        <f t="shared" si="38"/>
        <v>0</v>
      </c>
      <c r="BG79" s="68">
        <f t="shared" si="39"/>
        <v>0</v>
      </c>
      <c r="BH79" s="68">
        <f t="shared" si="40"/>
        <v>0</v>
      </c>
      <c r="BI79" s="13" t="str">
        <f t="shared" si="41"/>
        <v>No Prog ni Ejec</v>
      </c>
      <c r="BJ79" s="13" t="str">
        <f t="shared" si="42"/>
        <v>No Prog ni Ejec</v>
      </c>
      <c r="BK79" s="17">
        <f t="shared" si="43"/>
        <v>0</v>
      </c>
      <c r="BL79" s="13">
        <f t="shared" si="44"/>
        <v>0</v>
      </c>
      <c r="BM79" s="15">
        <f t="shared" si="45"/>
        <v>0</v>
      </c>
      <c r="BN79" s="13">
        <f t="shared" si="46"/>
        <v>0</v>
      </c>
      <c r="BO79" s="13">
        <f t="shared" si="47"/>
        <v>0</v>
      </c>
      <c r="BP79" s="13">
        <f t="shared" si="48"/>
        <v>0</v>
      </c>
      <c r="BQ79" s="1"/>
    </row>
    <row r="80" spans="1:69" ht="90" x14ac:dyDescent="0.25">
      <c r="A80" s="62">
        <v>11600</v>
      </c>
      <c r="B80" s="63" t="str">
        <f>+VLOOKUP(A80,'[2]TAB. REF. PA'!$A$5:$B$15,2,FALSE)</f>
        <v>Dirección de Gestión de Tecnología de la Información y la Comunicación</v>
      </c>
      <c r="C80" s="64" t="s">
        <v>278</v>
      </c>
      <c r="D80" s="63" t="s">
        <v>147</v>
      </c>
      <c r="E80" s="64" t="s">
        <v>518</v>
      </c>
      <c r="F80" s="63" t="s">
        <v>287</v>
      </c>
      <c r="G80" s="65" t="s">
        <v>123</v>
      </c>
      <c r="H80" s="74">
        <v>1</v>
      </c>
      <c r="I80" s="64" t="s">
        <v>519</v>
      </c>
      <c r="J80" s="66" t="s">
        <v>287</v>
      </c>
      <c r="K80" s="67">
        <v>180000000</v>
      </c>
      <c r="L80" s="68">
        <v>1</v>
      </c>
      <c r="M80" s="69" t="s">
        <v>46</v>
      </c>
      <c r="N80" s="69" t="s">
        <v>73</v>
      </c>
      <c r="O80" s="69" t="s">
        <v>37</v>
      </c>
      <c r="P80" s="69" t="s">
        <v>40</v>
      </c>
      <c r="Q80" s="69" t="s">
        <v>228</v>
      </c>
      <c r="R80" s="70"/>
      <c r="S80" s="69" t="s">
        <v>634</v>
      </c>
      <c r="T80" s="69" t="s">
        <v>99</v>
      </c>
      <c r="U80" s="68">
        <v>1</v>
      </c>
      <c r="V80" s="63" t="str">
        <f>+$J$79</f>
        <v>Gestionar y administrar los procesos de adquisición y actualización del licenciamiento, requerido para el desarrollo de las actividades de la Entidad.</v>
      </c>
      <c r="W80" s="77">
        <v>180000000</v>
      </c>
      <c r="X80" s="62" t="s">
        <v>114</v>
      </c>
      <c r="Y80" s="68">
        <v>0</v>
      </c>
      <c r="Z80" s="63" t="str">
        <f>+$J$79</f>
        <v>Gestionar y administrar los procesos de adquisición y actualización del licenciamiento, requerido para el desarrollo de las actividades de la Entidad.</v>
      </c>
      <c r="AA80" s="77">
        <v>0</v>
      </c>
      <c r="AB80" s="70"/>
      <c r="AC80" s="70"/>
      <c r="AD80" s="68" t="e">
        <f t="shared" si="25"/>
        <v>#DIV/0!</v>
      </c>
      <c r="AE80" s="68" t="e">
        <f t="shared" si="26"/>
        <v>#DIV/0!</v>
      </c>
      <c r="AF80" s="68">
        <f t="shared" si="27"/>
        <v>0</v>
      </c>
      <c r="AG80" s="68">
        <f t="shared" si="28"/>
        <v>0</v>
      </c>
      <c r="AH80" s="68">
        <v>0</v>
      </c>
      <c r="AI80" s="63" t="str">
        <f>+$J$79</f>
        <v>Gestionar y administrar los procesos de adquisición y actualización del licenciamiento, requerido para el desarrollo de las actividades de la Entidad.</v>
      </c>
      <c r="AJ80" s="77">
        <v>0</v>
      </c>
      <c r="AK80" s="70"/>
      <c r="AL80" s="70"/>
      <c r="AM80" s="68" t="e">
        <f t="shared" si="29"/>
        <v>#DIV/0!</v>
      </c>
      <c r="AN80" s="68" t="e">
        <f t="shared" si="30"/>
        <v>#DIV/0!</v>
      </c>
      <c r="AO80" s="68">
        <f t="shared" si="31"/>
        <v>0</v>
      </c>
      <c r="AP80" s="71">
        <f t="shared" si="32"/>
        <v>0</v>
      </c>
      <c r="AQ80" s="68">
        <v>0.5</v>
      </c>
      <c r="AR80" s="63" t="str">
        <f>+$J$79</f>
        <v>Gestionar y administrar los procesos de adquisición y actualización del licenciamiento, requerido para el desarrollo de las actividades de la Entidad.</v>
      </c>
      <c r="AS80" s="77">
        <v>90000000</v>
      </c>
      <c r="AT80" s="70"/>
      <c r="AU80" s="70"/>
      <c r="AV80" s="68">
        <f t="shared" si="33"/>
        <v>0</v>
      </c>
      <c r="AW80" s="68">
        <f t="shared" si="34"/>
        <v>0</v>
      </c>
      <c r="AX80" s="68">
        <f t="shared" si="35"/>
        <v>0</v>
      </c>
      <c r="AY80" s="68">
        <f t="shared" si="36"/>
        <v>0</v>
      </c>
      <c r="AZ80" s="68">
        <v>0.5</v>
      </c>
      <c r="BA80" s="63" t="str">
        <f>+$J$79</f>
        <v>Gestionar y administrar los procesos de adquisición y actualización del licenciamiento, requerido para el desarrollo de las actividades de la Entidad.</v>
      </c>
      <c r="BB80" s="77">
        <v>90000000</v>
      </c>
      <c r="BC80" s="70"/>
      <c r="BD80" s="70"/>
      <c r="BE80" s="68">
        <f t="shared" si="37"/>
        <v>0</v>
      </c>
      <c r="BF80" s="68">
        <f t="shared" si="38"/>
        <v>0</v>
      </c>
      <c r="BG80" s="68">
        <f t="shared" si="39"/>
        <v>0</v>
      </c>
      <c r="BH80" s="68">
        <f t="shared" si="40"/>
        <v>0</v>
      </c>
      <c r="BI80" s="13" t="str">
        <f t="shared" si="41"/>
        <v>No Prog ni Ejec</v>
      </c>
      <c r="BJ80" s="13" t="str">
        <f t="shared" si="42"/>
        <v>No Prog ni Ejec</v>
      </c>
      <c r="BK80" s="17" t="str">
        <f t="shared" si="43"/>
        <v>No Prog ni Ejec</v>
      </c>
      <c r="BL80" s="13" t="str">
        <f t="shared" si="44"/>
        <v>No Prog ni Ejec</v>
      </c>
      <c r="BM80" s="15">
        <f t="shared" si="45"/>
        <v>0</v>
      </c>
      <c r="BN80" s="13">
        <f t="shared" si="46"/>
        <v>0</v>
      </c>
      <c r="BO80" s="13">
        <f t="shared" si="47"/>
        <v>0</v>
      </c>
      <c r="BP80" s="13">
        <f t="shared" si="48"/>
        <v>0</v>
      </c>
      <c r="BQ80" s="1"/>
    </row>
    <row r="81" spans="1:69" ht="129.75" customHeight="1" x14ac:dyDescent="0.25">
      <c r="A81" s="62">
        <v>11600</v>
      </c>
      <c r="B81" s="63" t="str">
        <f>+VLOOKUP(A81,'[2]TAB. REF. PA'!$A$5:$B$15,2,FALSE)</f>
        <v>Dirección de Gestión de Tecnología de la Información y la Comunicación</v>
      </c>
      <c r="C81" s="64" t="s">
        <v>278</v>
      </c>
      <c r="D81" s="63" t="s">
        <v>147</v>
      </c>
      <c r="E81" s="64" t="s">
        <v>520</v>
      </c>
      <c r="F81" s="63" t="s">
        <v>562</v>
      </c>
      <c r="G81" s="65" t="s">
        <v>123</v>
      </c>
      <c r="H81" s="74">
        <v>1</v>
      </c>
      <c r="I81" s="64" t="s">
        <v>521</v>
      </c>
      <c r="J81" s="66" t="s">
        <v>635</v>
      </c>
      <c r="K81" s="67">
        <v>815594000</v>
      </c>
      <c r="L81" s="68">
        <v>1</v>
      </c>
      <c r="M81" s="69" t="s">
        <v>46</v>
      </c>
      <c r="N81" s="69" t="s">
        <v>73</v>
      </c>
      <c r="O81" s="69" t="s">
        <v>37</v>
      </c>
      <c r="P81" s="69" t="s">
        <v>40</v>
      </c>
      <c r="Q81" s="69" t="s">
        <v>228</v>
      </c>
      <c r="R81" s="70"/>
      <c r="S81" s="69" t="s">
        <v>636</v>
      </c>
      <c r="T81" s="69" t="s">
        <v>99</v>
      </c>
      <c r="U81" s="68">
        <v>1</v>
      </c>
      <c r="V81" s="63" t="str">
        <f>+$J$80</f>
        <v>Adquisición de bienes y/o servicios para la seguridad de la información</v>
      </c>
      <c r="W81" s="77">
        <v>815594000</v>
      </c>
      <c r="X81" s="62" t="s">
        <v>114</v>
      </c>
      <c r="Y81" s="68">
        <f>AA81/W81</f>
        <v>0</v>
      </c>
      <c r="Z81" s="63" t="str">
        <f>+$J$80</f>
        <v>Adquisición de bienes y/o servicios para la seguridad de la información</v>
      </c>
      <c r="AA81" s="77">
        <f>+VLOOKUP($I$80,'[2]Plan Adquisiciones'!$Z$5:$AD$47,5,FALSE)</f>
        <v>0</v>
      </c>
      <c r="AB81" s="77"/>
      <c r="AC81" s="70"/>
      <c r="AD81" s="68" t="e">
        <f t="shared" si="25"/>
        <v>#DIV/0!</v>
      </c>
      <c r="AE81" s="68" t="e">
        <f t="shared" si="26"/>
        <v>#DIV/0!</v>
      </c>
      <c r="AF81" s="68">
        <f t="shared" si="27"/>
        <v>0</v>
      </c>
      <c r="AG81" s="68">
        <f t="shared" si="28"/>
        <v>0</v>
      </c>
      <c r="AH81" s="68">
        <f>AJ81/W81</f>
        <v>0.27325720280548299</v>
      </c>
      <c r="AI81" s="63" t="str">
        <f>+$J$80</f>
        <v>Adquisición de bienes y/o servicios para la seguridad de la información</v>
      </c>
      <c r="AJ81" s="77">
        <v>222866935.06493509</v>
      </c>
      <c r="AK81" s="70"/>
      <c r="AL81" s="70"/>
      <c r="AM81" s="68">
        <f t="shared" si="29"/>
        <v>0</v>
      </c>
      <c r="AN81" s="68">
        <f t="shared" si="30"/>
        <v>0</v>
      </c>
      <c r="AO81" s="68">
        <f t="shared" si="31"/>
        <v>0</v>
      </c>
      <c r="AP81" s="71">
        <f t="shared" si="32"/>
        <v>0</v>
      </c>
      <c r="AQ81" s="68">
        <f>AS81/W81</f>
        <v>0.34988846787118971</v>
      </c>
      <c r="AR81" s="63" t="str">
        <f>+$J$80</f>
        <v>Adquisición de bienes y/o servicios para la seguridad de la información</v>
      </c>
      <c r="AS81" s="77">
        <v>285366935.06493509</v>
      </c>
      <c r="AT81" s="70"/>
      <c r="AU81" s="70"/>
      <c r="AV81" s="68">
        <f t="shared" si="33"/>
        <v>0</v>
      </c>
      <c r="AW81" s="68">
        <f t="shared" si="34"/>
        <v>0</v>
      </c>
      <c r="AX81" s="68">
        <f t="shared" si="35"/>
        <v>0</v>
      </c>
      <c r="AY81" s="68">
        <f t="shared" si="36"/>
        <v>0</v>
      </c>
      <c r="AZ81" s="68">
        <f>BB81/W81</f>
        <v>0.31011552762325817</v>
      </c>
      <c r="BA81" s="63" t="str">
        <f>+$J$80</f>
        <v>Adquisición de bienes y/o servicios para la seguridad de la información</v>
      </c>
      <c r="BB81" s="77">
        <v>252928363.63636363</v>
      </c>
      <c r="BC81" s="70"/>
      <c r="BD81" s="70"/>
      <c r="BE81" s="68">
        <f t="shared" si="37"/>
        <v>0</v>
      </c>
      <c r="BF81" s="68">
        <f t="shared" si="38"/>
        <v>0</v>
      </c>
      <c r="BG81" s="68">
        <f t="shared" si="39"/>
        <v>0</v>
      </c>
      <c r="BH81" s="68">
        <f t="shared" si="40"/>
        <v>0</v>
      </c>
      <c r="BI81" s="13" t="str">
        <f t="shared" si="41"/>
        <v>No Prog ni Ejec</v>
      </c>
      <c r="BJ81" s="13" t="str">
        <f t="shared" si="42"/>
        <v>No Prog ni Ejec</v>
      </c>
      <c r="BK81" s="17">
        <f t="shared" si="43"/>
        <v>0</v>
      </c>
      <c r="BL81" s="13">
        <f t="shared" si="44"/>
        <v>0</v>
      </c>
      <c r="BM81" s="15">
        <f t="shared" si="45"/>
        <v>0</v>
      </c>
      <c r="BN81" s="13">
        <f t="shared" si="46"/>
        <v>0</v>
      </c>
      <c r="BO81" s="13">
        <f t="shared" si="47"/>
        <v>0</v>
      </c>
      <c r="BP81" s="13">
        <f t="shared" si="48"/>
        <v>0</v>
      </c>
      <c r="BQ81" s="1"/>
    </row>
    <row r="82" spans="1:69" ht="90" x14ac:dyDescent="0.25">
      <c r="A82" s="62">
        <v>11600</v>
      </c>
      <c r="B82" s="63" t="str">
        <f>+VLOOKUP(A82,'[2]TAB. REF. PA'!$A$5:$B$15,2,FALSE)</f>
        <v>Dirección de Gestión de Tecnología de la Información y la Comunicación</v>
      </c>
      <c r="C82" s="64" t="s">
        <v>278</v>
      </c>
      <c r="D82" s="63" t="s">
        <v>147</v>
      </c>
      <c r="E82" s="64" t="s">
        <v>515</v>
      </c>
      <c r="F82" s="63" t="s">
        <v>637</v>
      </c>
      <c r="G82" s="65" t="s">
        <v>123</v>
      </c>
      <c r="H82" s="74">
        <v>1</v>
      </c>
      <c r="I82" s="64" t="s">
        <v>522</v>
      </c>
      <c r="J82" s="66" t="s">
        <v>637</v>
      </c>
      <c r="K82" s="67">
        <v>816000000</v>
      </c>
      <c r="L82" s="68">
        <v>1</v>
      </c>
      <c r="M82" s="69" t="s">
        <v>46</v>
      </c>
      <c r="N82" s="69" t="s">
        <v>73</v>
      </c>
      <c r="O82" s="69" t="s">
        <v>37</v>
      </c>
      <c r="P82" s="69" t="s">
        <v>40</v>
      </c>
      <c r="Q82" s="69" t="s">
        <v>228</v>
      </c>
      <c r="R82" s="70"/>
      <c r="S82" s="69" t="s">
        <v>638</v>
      </c>
      <c r="T82" s="69" t="s">
        <v>99</v>
      </c>
      <c r="U82" s="68">
        <v>1</v>
      </c>
      <c r="V82" s="63" t="str">
        <f>+$J$80</f>
        <v>Adquisición de bienes y/o servicios para la seguridad de la información</v>
      </c>
      <c r="W82" s="77">
        <v>816000000</v>
      </c>
      <c r="X82" s="62" t="s">
        <v>114</v>
      </c>
      <c r="Y82" s="68">
        <v>0</v>
      </c>
      <c r="Z82" s="63" t="str">
        <f>+$J$80</f>
        <v>Adquisición de bienes y/o servicios para la seguridad de la información</v>
      </c>
      <c r="AA82" s="77">
        <f>+VLOOKUP($I$81,'[2]Plan Adquisiciones'!$Z$5:$AD$47,5,FALSE)</f>
        <v>54431766.233766235</v>
      </c>
      <c r="AB82" s="70"/>
      <c r="AC82" s="70"/>
      <c r="AD82" s="68" t="e">
        <f t="shared" si="25"/>
        <v>#DIV/0!</v>
      </c>
      <c r="AE82" s="68">
        <f t="shared" si="26"/>
        <v>0</v>
      </c>
      <c r="AF82" s="68">
        <f t="shared" si="27"/>
        <v>0</v>
      </c>
      <c r="AG82" s="68">
        <f t="shared" si="28"/>
        <v>0</v>
      </c>
      <c r="AH82" s="68">
        <v>0</v>
      </c>
      <c r="AI82" s="63" t="str">
        <f>+$J$80</f>
        <v>Adquisición de bienes y/o servicios para la seguridad de la información</v>
      </c>
      <c r="AJ82" s="77">
        <v>0</v>
      </c>
      <c r="AK82" s="70"/>
      <c r="AL82" s="70"/>
      <c r="AM82" s="68" t="e">
        <f t="shared" si="29"/>
        <v>#DIV/0!</v>
      </c>
      <c r="AN82" s="68" t="e">
        <f t="shared" si="30"/>
        <v>#DIV/0!</v>
      </c>
      <c r="AO82" s="68">
        <f t="shared" si="31"/>
        <v>0</v>
      </c>
      <c r="AP82" s="71">
        <f t="shared" si="32"/>
        <v>0</v>
      </c>
      <c r="AQ82" s="68">
        <v>0.5</v>
      </c>
      <c r="AR82" s="63" t="str">
        <f>+$J$80</f>
        <v>Adquisición de bienes y/o servicios para la seguridad de la información</v>
      </c>
      <c r="AS82" s="77">
        <v>408000000</v>
      </c>
      <c r="AT82" s="70"/>
      <c r="AU82" s="70"/>
      <c r="AV82" s="68">
        <f t="shared" si="33"/>
        <v>0</v>
      </c>
      <c r="AW82" s="68">
        <f t="shared" si="34"/>
        <v>0</v>
      </c>
      <c r="AX82" s="68">
        <f t="shared" si="35"/>
        <v>0</v>
      </c>
      <c r="AY82" s="68">
        <f t="shared" si="36"/>
        <v>0</v>
      </c>
      <c r="AZ82" s="68">
        <v>0.5</v>
      </c>
      <c r="BA82" s="63" t="str">
        <f>+$J$80</f>
        <v>Adquisición de bienes y/o servicios para la seguridad de la información</v>
      </c>
      <c r="BB82" s="77">
        <v>408000000</v>
      </c>
      <c r="BC82" s="70"/>
      <c r="BD82" s="70"/>
      <c r="BE82" s="68">
        <f t="shared" si="37"/>
        <v>0</v>
      </c>
      <c r="BF82" s="68">
        <f t="shared" si="38"/>
        <v>0</v>
      </c>
      <c r="BG82" s="68">
        <f t="shared" si="39"/>
        <v>0</v>
      </c>
      <c r="BH82" s="68">
        <f t="shared" si="40"/>
        <v>0</v>
      </c>
      <c r="BI82" s="13" t="str">
        <f t="shared" si="41"/>
        <v>No Prog ni Ejec</v>
      </c>
      <c r="BJ82" s="13">
        <f t="shared" si="42"/>
        <v>0</v>
      </c>
      <c r="BK82" s="17" t="str">
        <f t="shared" si="43"/>
        <v>No Prog ni Ejec</v>
      </c>
      <c r="BL82" s="13" t="str">
        <f t="shared" si="44"/>
        <v>No Prog ni Ejec</v>
      </c>
      <c r="BM82" s="15">
        <f t="shared" si="45"/>
        <v>0</v>
      </c>
      <c r="BN82" s="13">
        <f t="shared" si="46"/>
        <v>0</v>
      </c>
      <c r="BO82" s="13">
        <f t="shared" si="47"/>
        <v>0</v>
      </c>
      <c r="BP82" s="13">
        <f t="shared" si="48"/>
        <v>0</v>
      </c>
      <c r="BQ82" s="1"/>
    </row>
    <row r="83" spans="1:69" ht="75" x14ac:dyDescent="0.25">
      <c r="A83" s="62">
        <v>11600</v>
      </c>
      <c r="B83" s="63" t="str">
        <f>+VLOOKUP(A83,'[2]TAB. REF. PA'!$A$5:$B$15,2,FALSE)</f>
        <v>Dirección de Gestión de Tecnología de la Información y la Comunicación</v>
      </c>
      <c r="C83" s="64" t="s">
        <v>278</v>
      </c>
      <c r="D83" s="63" t="s">
        <v>147</v>
      </c>
      <c r="E83" s="64" t="s">
        <v>523</v>
      </c>
      <c r="F83" s="63" t="s">
        <v>286</v>
      </c>
      <c r="G83" s="65" t="s">
        <v>123</v>
      </c>
      <c r="H83" s="74">
        <v>1</v>
      </c>
      <c r="I83" s="64" t="s">
        <v>524</v>
      </c>
      <c r="J83" s="66" t="str">
        <f>+$F$82</f>
        <v>Desarrollo de nuevos Sistemas de información</v>
      </c>
      <c r="K83" s="67">
        <v>48960000</v>
      </c>
      <c r="L83" s="68">
        <v>1</v>
      </c>
      <c r="M83" s="69" t="s">
        <v>46</v>
      </c>
      <c r="N83" s="69" t="s">
        <v>73</v>
      </c>
      <c r="O83" s="69" t="s">
        <v>37</v>
      </c>
      <c r="P83" s="69" t="s">
        <v>40</v>
      </c>
      <c r="Q83" s="69" t="s">
        <v>228</v>
      </c>
      <c r="R83" s="70"/>
      <c r="S83" s="69" t="s">
        <v>379</v>
      </c>
      <c r="T83" s="69" t="s">
        <v>99</v>
      </c>
      <c r="U83" s="68">
        <v>1</v>
      </c>
      <c r="V83" s="63" t="str">
        <f>+$J$82</f>
        <v>Desarrollo de nuevos Sistemas de información</v>
      </c>
      <c r="W83" s="77">
        <v>48960000</v>
      </c>
      <c r="X83" s="62" t="s">
        <v>114</v>
      </c>
      <c r="Y83" s="68">
        <v>0.25</v>
      </c>
      <c r="Z83" s="63" t="str">
        <f>+$J$82</f>
        <v>Desarrollo de nuevos Sistemas de información</v>
      </c>
      <c r="AA83" s="77">
        <f>+VLOOKUP($I$82,'[2]Plan Adquisiciones'!$Z$5:$AD$47,5,FALSE)</f>
        <v>0</v>
      </c>
      <c r="AB83" s="70"/>
      <c r="AC83" s="70"/>
      <c r="AD83" s="68">
        <f t="shared" si="25"/>
        <v>0</v>
      </c>
      <c r="AE83" s="68" t="e">
        <f t="shared" si="26"/>
        <v>#DIV/0!</v>
      </c>
      <c r="AF83" s="68">
        <f t="shared" si="27"/>
        <v>0</v>
      </c>
      <c r="AG83" s="68">
        <f t="shared" si="28"/>
        <v>0</v>
      </c>
      <c r="AH83" s="68">
        <v>0.25</v>
      </c>
      <c r="AI83" s="63" t="str">
        <f>+$J$82</f>
        <v>Desarrollo de nuevos Sistemas de información</v>
      </c>
      <c r="AJ83" s="77">
        <v>12240000</v>
      </c>
      <c r="AK83" s="70"/>
      <c r="AL83" s="70"/>
      <c r="AM83" s="68">
        <f t="shared" si="29"/>
        <v>0</v>
      </c>
      <c r="AN83" s="68">
        <f t="shared" si="30"/>
        <v>0</v>
      </c>
      <c r="AO83" s="68">
        <f t="shared" si="31"/>
        <v>0</v>
      </c>
      <c r="AP83" s="71">
        <f t="shared" si="32"/>
        <v>0</v>
      </c>
      <c r="AQ83" s="68">
        <v>0.25</v>
      </c>
      <c r="AR83" s="63" t="str">
        <f>+$J$82</f>
        <v>Desarrollo de nuevos Sistemas de información</v>
      </c>
      <c r="AS83" s="77">
        <v>12240000</v>
      </c>
      <c r="AT83" s="70"/>
      <c r="AU83" s="70"/>
      <c r="AV83" s="68">
        <f t="shared" si="33"/>
        <v>0</v>
      </c>
      <c r="AW83" s="68">
        <f t="shared" si="34"/>
        <v>0</v>
      </c>
      <c r="AX83" s="68">
        <f t="shared" si="35"/>
        <v>0</v>
      </c>
      <c r="AY83" s="68">
        <f t="shared" si="36"/>
        <v>0</v>
      </c>
      <c r="AZ83" s="68">
        <v>0.25</v>
      </c>
      <c r="BA83" s="63" t="str">
        <f>+$J$82</f>
        <v>Desarrollo de nuevos Sistemas de información</v>
      </c>
      <c r="BB83" s="77">
        <v>12240000</v>
      </c>
      <c r="BC83" s="70"/>
      <c r="BD83" s="70"/>
      <c r="BE83" s="68">
        <f t="shared" si="37"/>
        <v>0</v>
      </c>
      <c r="BF83" s="68">
        <f t="shared" si="38"/>
        <v>0</v>
      </c>
      <c r="BG83" s="68">
        <f t="shared" si="39"/>
        <v>0</v>
      </c>
      <c r="BH83" s="68">
        <f t="shared" si="40"/>
        <v>0</v>
      </c>
      <c r="BI83" s="13">
        <f t="shared" si="41"/>
        <v>0</v>
      </c>
      <c r="BJ83" s="13" t="str">
        <f t="shared" si="42"/>
        <v>No Prog ni Ejec</v>
      </c>
      <c r="BK83" s="17">
        <f t="shared" si="43"/>
        <v>0</v>
      </c>
      <c r="BL83" s="13">
        <f t="shared" si="44"/>
        <v>0</v>
      </c>
      <c r="BM83" s="15">
        <f t="shared" si="45"/>
        <v>0</v>
      </c>
      <c r="BN83" s="13">
        <f t="shared" si="46"/>
        <v>0</v>
      </c>
      <c r="BO83" s="13">
        <f t="shared" si="47"/>
        <v>0</v>
      </c>
      <c r="BP83" s="13">
        <f t="shared" si="48"/>
        <v>0</v>
      </c>
      <c r="BQ83" s="1"/>
    </row>
    <row r="84" spans="1:69" ht="75" x14ac:dyDescent="0.25">
      <c r="A84" s="62">
        <v>11600</v>
      </c>
      <c r="B84" s="63" t="str">
        <f>+VLOOKUP(A84,'[2]TAB. REF. PA'!$A$5:$B$15,2,FALSE)</f>
        <v>Dirección de Gestión de Tecnología de la Información y la Comunicación</v>
      </c>
      <c r="C84" s="64" t="s">
        <v>278</v>
      </c>
      <c r="D84" s="63" t="s">
        <v>147</v>
      </c>
      <c r="E84" s="64" t="s">
        <v>525</v>
      </c>
      <c r="F84" s="63" t="s">
        <v>288</v>
      </c>
      <c r="G84" s="65" t="s">
        <v>123</v>
      </c>
      <c r="H84" s="74">
        <v>1</v>
      </c>
      <c r="I84" s="64" t="s">
        <v>526</v>
      </c>
      <c r="J84" s="66" t="s">
        <v>288</v>
      </c>
      <c r="K84" s="67">
        <v>146880000</v>
      </c>
      <c r="L84" s="68">
        <v>1</v>
      </c>
      <c r="M84" s="69" t="s">
        <v>46</v>
      </c>
      <c r="N84" s="69" t="s">
        <v>73</v>
      </c>
      <c r="O84" s="69" t="s">
        <v>37</v>
      </c>
      <c r="P84" s="69" t="s">
        <v>40</v>
      </c>
      <c r="Q84" s="69" t="s">
        <v>228</v>
      </c>
      <c r="R84" s="70"/>
      <c r="S84" s="69" t="s">
        <v>379</v>
      </c>
      <c r="T84" s="69" t="s">
        <v>99</v>
      </c>
      <c r="U84" s="68">
        <v>1</v>
      </c>
      <c r="V84" s="63" t="str">
        <f>+$J$83</f>
        <v>Desarrollo de nuevos Sistemas de información</v>
      </c>
      <c r="W84" s="77">
        <v>146880000</v>
      </c>
      <c r="X84" s="62" t="s">
        <v>114</v>
      </c>
      <c r="Y84" s="68">
        <v>0.25</v>
      </c>
      <c r="Z84" s="63" t="str">
        <f>+$V$83</f>
        <v>Desarrollo de nuevos Sistemas de información</v>
      </c>
      <c r="AA84" s="77">
        <f>+VLOOKUP($I$83,'[2]Plan Adquisiciones'!$Z$5:$AD$47,5,FALSE)</f>
        <v>12240000</v>
      </c>
      <c r="AB84" s="70"/>
      <c r="AC84" s="70"/>
      <c r="AD84" s="68">
        <f t="shared" si="25"/>
        <v>0</v>
      </c>
      <c r="AE84" s="68">
        <f t="shared" si="26"/>
        <v>0</v>
      </c>
      <c r="AF84" s="68">
        <f t="shared" si="27"/>
        <v>0</v>
      </c>
      <c r="AG84" s="68">
        <f t="shared" si="28"/>
        <v>0</v>
      </c>
      <c r="AH84" s="68">
        <v>0.25</v>
      </c>
      <c r="AI84" s="63" t="str">
        <f>+$V$83</f>
        <v>Desarrollo de nuevos Sistemas de información</v>
      </c>
      <c r="AJ84" s="77">
        <v>36720000</v>
      </c>
      <c r="AK84" s="70"/>
      <c r="AL84" s="70"/>
      <c r="AM84" s="68">
        <f t="shared" si="29"/>
        <v>0</v>
      </c>
      <c r="AN84" s="68">
        <f t="shared" si="30"/>
        <v>0</v>
      </c>
      <c r="AO84" s="68">
        <f t="shared" si="31"/>
        <v>0</v>
      </c>
      <c r="AP84" s="71">
        <f t="shared" si="32"/>
        <v>0</v>
      </c>
      <c r="AQ84" s="68">
        <v>0.25</v>
      </c>
      <c r="AR84" s="63" t="str">
        <f>+$V$83</f>
        <v>Desarrollo de nuevos Sistemas de información</v>
      </c>
      <c r="AS84" s="77">
        <v>36720000</v>
      </c>
      <c r="AT84" s="70"/>
      <c r="AU84" s="70"/>
      <c r="AV84" s="68">
        <f t="shared" si="33"/>
        <v>0</v>
      </c>
      <c r="AW84" s="68">
        <f t="shared" si="34"/>
        <v>0</v>
      </c>
      <c r="AX84" s="68">
        <f t="shared" si="35"/>
        <v>0</v>
      </c>
      <c r="AY84" s="68">
        <f t="shared" si="36"/>
        <v>0</v>
      </c>
      <c r="AZ84" s="68">
        <v>0.25</v>
      </c>
      <c r="BA84" s="63" t="str">
        <f>+$V$83</f>
        <v>Desarrollo de nuevos Sistemas de información</v>
      </c>
      <c r="BB84" s="77">
        <v>36720000</v>
      </c>
      <c r="BC84" s="70"/>
      <c r="BD84" s="70"/>
      <c r="BE84" s="68">
        <f t="shared" si="37"/>
        <v>0</v>
      </c>
      <c r="BF84" s="68">
        <f t="shared" si="38"/>
        <v>0</v>
      </c>
      <c r="BG84" s="68">
        <f t="shared" si="39"/>
        <v>0</v>
      </c>
      <c r="BH84" s="68">
        <f t="shared" si="40"/>
        <v>0</v>
      </c>
      <c r="BI84" s="13">
        <f t="shared" si="41"/>
        <v>0</v>
      </c>
      <c r="BJ84" s="13">
        <f t="shared" si="42"/>
        <v>0</v>
      </c>
      <c r="BK84" s="17">
        <f t="shared" si="43"/>
        <v>0</v>
      </c>
      <c r="BL84" s="13">
        <f t="shared" si="44"/>
        <v>0</v>
      </c>
      <c r="BM84" s="15">
        <f t="shared" si="45"/>
        <v>0</v>
      </c>
      <c r="BN84" s="13">
        <f t="shared" si="46"/>
        <v>0</v>
      </c>
      <c r="BO84" s="13">
        <f t="shared" si="47"/>
        <v>0</v>
      </c>
      <c r="BP84" s="13">
        <f t="shared" si="48"/>
        <v>0</v>
      </c>
      <c r="BQ84" s="1"/>
    </row>
    <row r="85" spans="1:69" ht="75" x14ac:dyDescent="0.25">
      <c r="A85" s="62">
        <v>11600</v>
      </c>
      <c r="B85" s="63" t="str">
        <f>+VLOOKUP(A85,'[2]TAB. REF. PA'!$A$5:$B$15,2,FALSE)</f>
        <v>Dirección de Gestión de Tecnología de la Información y la Comunicación</v>
      </c>
      <c r="C85" s="64" t="s">
        <v>278</v>
      </c>
      <c r="D85" s="63" t="s">
        <v>147</v>
      </c>
      <c r="E85" s="64" t="s">
        <v>527</v>
      </c>
      <c r="F85" s="63" t="s">
        <v>289</v>
      </c>
      <c r="G85" s="65" t="s">
        <v>123</v>
      </c>
      <c r="H85" s="74">
        <v>1</v>
      </c>
      <c r="I85" s="64" t="s">
        <v>528</v>
      </c>
      <c r="J85" s="66" t="s">
        <v>289</v>
      </c>
      <c r="K85" s="67">
        <v>576178068</v>
      </c>
      <c r="L85" s="68">
        <v>1</v>
      </c>
      <c r="M85" s="69" t="s">
        <v>46</v>
      </c>
      <c r="N85" s="69" t="s">
        <v>73</v>
      </c>
      <c r="O85" s="69" t="s">
        <v>37</v>
      </c>
      <c r="P85" s="69" t="s">
        <v>40</v>
      </c>
      <c r="Q85" s="69" t="s">
        <v>228</v>
      </c>
      <c r="R85" s="70"/>
      <c r="S85" s="69" t="s">
        <v>379</v>
      </c>
      <c r="T85" s="69" t="s">
        <v>99</v>
      </c>
      <c r="U85" s="68">
        <v>1</v>
      </c>
      <c r="V85" s="63" t="str">
        <f>+$J$84</f>
        <v>Brindar Soporte al procesos BDUA</v>
      </c>
      <c r="W85" s="77">
        <v>576178068</v>
      </c>
      <c r="X85" s="62" t="s">
        <v>114</v>
      </c>
      <c r="Y85" s="68">
        <v>0.25</v>
      </c>
      <c r="Z85" s="63" t="str">
        <f>+$J$84</f>
        <v>Brindar Soporte al procesos BDUA</v>
      </c>
      <c r="AA85" s="77">
        <f>+W85*Y85</f>
        <v>144044517</v>
      </c>
      <c r="AB85" s="70"/>
      <c r="AC85" s="70"/>
      <c r="AD85" s="68">
        <f t="shared" si="25"/>
        <v>0</v>
      </c>
      <c r="AE85" s="68">
        <f t="shared" si="26"/>
        <v>0</v>
      </c>
      <c r="AF85" s="68">
        <f t="shared" si="27"/>
        <v>0</v>
      </c>
      <c r="AG85" s="68">
        <f t="shared" si="28"/>
        <v>0</v>
      </c>
      <c r="AH85" s="68">
        <v>0.25</v>
      </c>
      <c r="AI85" s="63" t="str">
        <f>+$J$84</f>
        <v>Brindar Soporte al procesos BDUA</v>
      </c>
      <c r="AJ85" s="77">
        <v>144044517</v>
      </c>
      <c r="AK85" s="70"/>
      <c r="AL85" s="70"/>
      <c r="AM85" s="68">
        <f t="shared" si="29"/>
        <v>0</v>
      </c>
      <c r="AN85" s="68">
        <f t="shared" si="30"/>
        <v>0</v>
      </c>
      <c r="AO85" s="68">
        <f t="shared" si="31"/>
        <v>0</v>
      </c>
      <c r="AP85" s="71">
        <f t="shared" si="32"/>
        <v>0</v>
      </c>
      <c r="AQ85" s="68">
        <v>0.25</v>
      </c>
      <c r="AR85" s="63" t="str">
        <f>+$J$84</f>
        <v>Brindar Soporte al procesos BDUA</v>
      </c>
      <c r="AS85" s="77">
        <v>144044517</v>
      </c>
      <c r="AT85" s="70"/>
      <c r="AU85" s="70"/>
      <c r="AV85" s="68">
        <f t="shared" si="33"/>
        <v>0</v>
      </c>
      <c r="AW85" s="68">
        <f t="shared" si="34"/>
        <v>0</v>
      </c>
      <c r="AX85" s="68">
        <f t="shared" si="35"/>
        <v>0</v>
      </c>
      <c r="AY85" s="68">
        <f t="shared" si="36"/>
        <v>0</v>
      </c>
      <c r="AZ85" s="68">
        <v>0.25</v>
      </c>
      <c r="BA85" s="63" t="str">
        <f>+$J$84</f>
        <v>Brindar Soporte al procesos BDUA</v>
      </c>
      <c r="BB85" s="77">
        <v>144044517</v>
      </c>
      <c r="BC85" s="70"/>
      <c r="BD85" s="70"/>
      <c r="BE85" s="68">
        <f t="shared" si="37"/>
        <v>0</v>
      </c>
      <c r="BF85" s="68">
        <f t="shared" si="38"/>
        <v>0</v>
      </c>
      <c r="BG85" s="68">
        <f t="shared" si="39"/>
        <v>0</v>
      </c>
      <c r="BH85" s="68">
        <f t="shared" si="40"/>
        <v>0</v>
      </c>
      <c r="BI85" s="13">
        <f t="shared" si="41"/>
        <v>0</v>
      </c>
      <c r="BJ85" s="13">
        <f t="shared" si="42"/>
        <v>0</v>
      </c>
      <c r="BK85" s="17">
        <f t="shared" si="43"/>
        <v>0</v>
      </c>
      <c r="BL85" s="13">
        <f t="shared" si="44"/>
        <v>0</v>
      </c>
      <c r="BM85" s="15">
        <f t="shared" si="45"/>
        <v>0</v>
      </c>
      <c r="BN85" s="13">
        <f t="shared" si="46"/>
        <v>0</v>
      </c>
      <c r="BO85" s="13">
        <f t="shared" si="47"/>
        <v>0</v>
      </c>
      <c r="BP85" s="13">
        <f t="shared" si="48"/>
        <v>0</v>
      </c>
      <c r="BQ85" s="1"/>
    </row>
    <row r="86" spans="1:69" ht="75" x14ac:dyDescent="0.25">
      <c r="A86" s="62">
        <v>11600</v>
      </c>
      <c r="B86" s="63" t="str">
        <f>+VLOOKUP(A86,'[2]TAB. REF. PA'!$A$5:$B$15,2,FALSE)</f>
        <v>Dirección de Gestión de Tecnología de la Información y la Comunicación</v>
      </c>
      <c r="C86" s="64" t="s">
        <v>278</v>
      </c>
      <c r="D86" s="63" t="s">
        <v>147</v>
      </c>
      <c r="E86" s="64" t="s">
        <v>639</v>
      </c>
      <c r="F86" s="63" t="s">
        <v>640</v>
      </c>
      <c r="G86" s="65" t="s">
        <v>123</v>
      </c>
      <c r="H86" s="74">
        <v>1</v>
      </c>
      <c r="I86" s="64" t="s">
        <v>641</v>
      </c>
      <c r="J86" s="66" t="s">
        <v>642</v>
      </c>
      <c r="K86" s="67">
        <v>737488220</v>
      </c>
      <c r="L86" s="68">
        <v>1</v>
      </c>
      <c r="M86" s="69" t="s">
        <v>46</v>
      </c>
      <c r="N86" s="69" t="s">
        <v>73</v>
      </c>
      <c r="O86" s="69" t="s">
        <v>37</v>
      </c>
      <c r="P86" s="69" t="s">
        <v>40</v>
      </c>
      <c r="Q86" s="69" t="s">
        <v>228</v>
      </c>
      <c r="R86" s="70"/>
      <c r="S86" s="69" t="s">
        <v>634</v>
      </c>
      <c r="T86" s="69" t="s">
        <v>99</v>
      </c>
      <c r="U86" s="68">
        <v>1</v>
      </c>
      <c r="V86" s="63" t="str">
        <f>+$J$85</f>
        <v>Brindar Soporte a los sistemas de información que respaldan los procesos misionales de ADRES</v>
      </c>
      <c r="W86" s="77">
        <v>737488220</v>
      </c>
      <c r="X86" s="62" t="s">
        <v>114</v>
      </c>
      <c r="Y86" s="68">
        <v>0.25</v>
      </c>
      <c r="Z86" s="63" t="str">
        <f>+$J$84</f>
        <v>Brindar Soporte al procesos BDUA</v>
      </c>
      <c r="AA86" s="77">
        <f>W86*Y86</f>
        <v>184372055</v>
      </c>
      <c r="AB86" s="70"/>
      <c r="AC86" s="70"/>
      <c r="AD86" s="68">
        <f t="shared" si="25"/>
        <v>0</v>
      </c>
      <c r="AE86" s="68">
        <f t="shared" si="26"/>
        <v>0</v>
      </c>
      <c r="AF86" s="68">
        <f t="shared" si="27"/>
        <v>0</v>
      </c>
      <c r="AG86" s="68">
        <f t="shared" si="28"/>
        <v>0</v>
      </c>
      <c r="AH86" s="68">
        <v>0.25</v>
      </c>
      <c r="AI86" s="63" t="str">
        <f>+$J$84</f>
        <v>Brindar Soporte al procesos BDUA</v>
      </c>
      <c r="AJ86" s="77">
        <v>184372055</v>
      </c>
      <c r="AK86" s="70"/>
      <c r="AL86" s="70"/>
      <c r="AM86" s="68">
        <f t="shared" si="29"/>
        <v>0</v>
      </c>
      <c r="AN86" s="68">
        <f t="shared" si="30"/>
        <v>0</v>
      </c>
      <c r="AO86" s="68">
        <f t="shared" si="31"/>
        <v>0</v>
      </c>
      <c r="AP86" s="71">
        <f t="shared" si="32"/>
        <v>0</v>
      </c>
      <c r="AQ86" s="68">
        <v>0.25</v>
      </c>
      <c r="AR86" s="63" t="str">
        <f>+$J$84</f>
        <v>Brindar Soporte al procesos BDUA</v>
      </c>
      <c r="AS86" s="77">
        <v>184372055</v>
      </c>
      <c r="AT86" s="70"/>
      <c r="AU86" s="70"/>
      <c r="AV86" s="68">
        <f t="shared" si="33"/>
        <v>0</v>
      </c>
      <c r="AW86" s="68">
        <f t="shared" si="34"/>
        <v>0</v>
      </c>
      <c r="AX86" s="68">
        <f t="shared" si="35"/>
        <v>0</v>
      </c>
      <c r="AY86" s="68">
        <f t="shared" si="36"/>
        <v>0</v>
      </c>
      <c r="AZ86" s="68">
        <v>0.25</v>
      </c>
      <c r="BA86" s="63" t="str">
        <f>+$J$84</f>
        <v>Brindar Soporte al procesos BDUA</v>
      </c>
      <c r="BB86" s="77">
        <v>184372055</v>
      </c>
      <c r="BC86" s="70"/>
      <c r="BD86" s="70"/>
      <c r="BE86" s="68">
        <f t="shared" si="37"/>
        <v>0</v>
      </c>
      <c r="BF86" s="68">
        <f t="shared" si="38"/>
        <v>0</v>
      </c>
      <c r="BG86" s="68">
        <f t="shared" si="39"/>
        <v>0</v>
      </c>
      <c r="BH86" s="68">
        <f t="shared" si="40"/>
        <v>0</v>
      </c>
      <c r="BI86" s="13"/>
      <c r="BJ86" s="13"/>
      <c r="BK86" s="17"/>
      <c r="BL86" s="13"/>
      <c r="BM86" s="15"/>
      <c r="BN86" s="13"/>
      <c r="BO86" s="13"/>
      <c r="BP86" s="13"/>
      <c r="BQ86" s="1"/>
    </row>
    <row r="87" spans="1:69" s="45" customFormat="1" ht="105" x14ac:dyDescent="0.25">
      <c r="A87" s="34">
        <v>11700</v>
      </c>
      <c r="B87" s="35" t="str">
        <f>+VLOOKUP(A87,'[1]TAB. REF. PA'!$A$4:$B$14,2,FALSE)</f>
        <v>Dirección Administrativa y Financiera</v>
      </c>
      <c r="C87" s="36" t="s">
        <v>328</v>
      </c>
      <c r="D87" s="35" t="s">
        <v>256</v>
      </c>
      <c r="E87" s="36" t="s">
        <v>329</v>
      </c>
      <c r="F87" s="35" t="s">
        <v>159</v>
      </c>
      <c r="G87" s="37" t="s">
        <v>123</v>
      </c>
      <c r="H87" s="46">
        <v>1</v>
      </c>
      <c r="I87" s="36" t="s">
        <v>331</v>
      </c>
      <c r="J87" s="38" t="s">
        <v>156</v>
      </c>
      <c r="K87" s="39">
        <v>0</v>
      </c>
      <c r="L87" s="40">
        <v>1</v>
      </c>
      <c r="M87" s="41" t="s">
        <v>51</v>
      </c>
      <c r="N87" s="41" t="s">
        <v>68</v>
      </c>
      <c r="O87" s="41" t="s">
        <v>21</v>
      </c>
      <c r="P87" s="41" t="s">
        <v>36</v>
      </c>
      <c r="Q87" s="41" t="s">
        <v>75</v>
      </c>
      <c r="R87" s="42"/>
      <c r="S87" s="41" t="s">
        <v>672</v>
      </c>
      <c r="T87" s="41" t="s">
        <v>98</v>
      </c>
      <c r="U87" s="40">
        <v>1</v>
      </c>
      <c r="V87" s="35" t="str">
        <f>+$J$87</f>
        <v>Formular los proceso y procedimientos en el marco del MIPG</v>
      </c>
      <c r="W87" s="39">
        <v>0</v>
      </c>
      <c r="X87" s="34" t="s">
        <v>117</v>
      </c>
      <c r="Y87" s="40">
        <v>0.25</v>
      </c>
      <c r="Z87" s="35" t="str">
        <f>+$J$87</f>
        <v>Formular los proceso y procedimientos en el marco del MIPG</v>
      </c>
      <c r="AA87" s="39">
        <v>0</v>
      </c>
      <c r="AB87" s="42"/>
      <c r="AC87" s="42"/>
      <c r="AD87" s="40">
        <f t="shared" si="25"/>
        <v>0</v>
      </c>
      <c r="AE87" s="40" t="e">
        <f t="shared" si="26"/>
        <v>#DIV/0!</v>
      </c>
      <c r="AF87" s="40">
        <f t="shared" si="27"/>
        <v>0</v>
      </c>
      <c r="AG87" s="40" t="e">
        <f t="shared" si="28"/>
        <v>#DIV/0!</v>
      </c>
      <c r="AH87" s="40">
        <v>0.25</v>
      </c>
      <c r="AI87" s="35" t="str">
        <f>+$J$87</f>
        <v>Formular los proceso y procedimientos en el marco del MIPG</v>
      </c>
      <c r="AJ87" s="39">
        <v>0</v>
      </c>
      <c r="AK87" s="42"/>
      <c r="AL87" s="42"/>
      <c r="AM87" s="40">
        <f t="shared" si="29"/>
        <v>0</v>
      </c>
      <c r="AN87" s="40" t="e">
        <f t="shared" si="30"/>
        <v>#DIV/0!</v>
      </c>
      <c r="AO87" s="40">
        <f t="shared" si="31"/>
        <v>0</v>
      </c>
      <c r="AP87" s="43" t="e">
        <f t="shared" si="32"/>
        <v>#DIV/0!</v>
      </c>
      <c r="AQ87" s="40">
        <v>0.25</v>
      </c>
      <c r="AR87" s="35" t="str">
        <f>+$J$87</f>
        <v>Formular los proceso y procedimientos en el marco del MIPG</v>
      </c>
      <c r="AS87" s="39">
        <v>0</v>
      </c>
      <c r="AT87" s="42"/>
      <c r="AU87" s="42"/>
      <c r="AV87" s="40">
        <f t="shared" si="33"/>
        <v>0</v>
      </c>
      <c r="AW87" s="40" t="e">
        <f t="shared" si="34"/>
        <v>#DIV/0!</v>
      </c>
      <c r="AX87" s="40">
        <f t="shared" si="35"/>
        <v>0</v>
      </c>
      <c r="AY87" s="40" t="e">
        <f t="shared" si="36"/>
        <v>#DIV/0!</v>
      </c>
      <c r="AZ87" s="40">
        <v>0.25</v>
      </c>
      <c r="BA87" s="35" t="str">
        <f>+$J$87</f>
        <v>Formular los proceso y procedimientos en el marco del MIPG</v>
      </c>
      <c r="BB87" s="39">
        <v>0</v>
      </c>
      <c r="BC87" s="42"/>
      <c r="BD87" s="42"/>
      <c r="BE87" s="40">
        <f t="shared" si="37"/>
        <v>0</v>
      </c>
      <c r="BF87" s="40" t="e">
        <f t="shared" si="38"/>
        <v>#DIV/0!</v>
      </c>
      <c r="BG87" s="40">
        <f t="shared" si="39"/>
        <v>0</v>
      </c>
      <c r="BH87" s="40" t="e">
        <f t="shared" si="40"/>
        <v>#DIV/0!</v>
      </c>
      <c r="BI87" s="44">
        <f t="shared" si="41"/>
        <v>0</v>
      </c>
      <c r="BJ87" s="44" t="str">
        <f t="shared" si="42"/>
        <v>No Prog ni Ejec</v>
      </c>
      <c r="BK87" s="44">
        <f t="shared" si="43"/>
        <v>0</v>
      </c>
      <c r="BL87" s="44" t="str">
        <f t="shared" si="44"/>
        <v>No Prog ni Ejec</v>
      </c>
      <c r="BM87" s="44">
        <f t="shared" si="45"/>
        <v>0</v>
      </c>
      <c r="BN87" s="44" t="str">
        <f t="shared" si="46"/>
        <v>No Prog ni Ejec</v>
      </c>
      <c r="BO87" s="44">
        <f t="shared" si="47"/>
        <v>0</v>
      </c>
      <c r="BP87" s="44" t="str">
        <f t="shared" si="48"/>
        <v>No Prog ni Ejec</v>
      </c>
      <c r="BQ87" s="42"/>
    </row>
    <row r="88" spans="1:69" s="45" customFormat="1" ht="105" x14ac:dyDescent="0.25">
      <c r="A88" s="34">
        <v>11700</v>
      </c>
      <c r="B88" s="35" t="str">
        <f>+VLOOKUP(A88,'[1]TAB. REF. PA'!$A$4:$B$14,2,FALSE)</f>
        <v>Dirección Administrativa y Financiera</v>
      </c>
      <c r="C88" s="36" t="s">
        <v>328</v>
      </c>
      <c r="D88" s="35" t="s">
        <v>256</v>
      </c>
      <c r="E88" s="36" t="s">
        <v>330</v>
      </c>
      <c r="F88" s="35" t="s">
        <v>127</v>
      </c>
      <c r="G88" s="37" t="s">
        <v>123</v>
      </c>
      <c r="H88" s="47">
        <v>1</v>
      </c>
      <c r="I88" s="36" t="s">
        <v>332</v>
      </c>
      <c r="J88" s="38" t="s">
        <v>128</v>
      </c>
      <c r="K88" s="39">
        <v>0</v>
      </c>
      <c r="L88" s="40">
        <v>1</v>
      </c>
      <c r="M88" s="41" t="s">
        <v>51</v>
      </c>
      <c r="N88" s="41" t="s">
        <v>68</v>
      </c>
      <c r="O88" s="41" t="s">
        <v>21</v>
      </c>
      <c r="P88" s="41" t="s">
        <v>36</v>
      </c>
      <c r="Q88" s="41" t="s">
        <v>75</v>
      </c>
      <c r="R88" s="42"/>
      <c r="S88" s="41" t="s">
        <v>570</v>
      </c>
      <c r="T88" s="41" t="s">
        <v>98</v>
      </c>
      <c r="U88" s="47">
        <v>1</v>
      </c>
      <c r="V88" s="35" t="str">
        <f>+$J$88</f>
        <v>Remitir informes trimestrales de los indicadores formulados y las acciones de mejoras</v>
      </c>
      <c r="W88" s="39">
        <v>0</v>
      </c>
      <c r="X88" s="34" t="s">
        <v>117</v>
      </c>
      <c r="Y88" s="39">
        <v>0</v>
      </c>
      <c r="Z88" s="35" t="str">
        <f>+$J$88</f>
        <v>Remitir informes trimestrales de los indicadores formulados y las acciones de mejoras</v>
      </c>
      <c r="AA88" s="39">
        <v>0</v>
      </c>
      <c r="AB88" s="42"/>
      <c r="AC88" s="42"/>
      <c r="AD88" s="40" t="e">
        <f t="shared" si="25"/>
        <v>#DIV/0!</v>
      </c>
      <c r="AE88" s="40" t="e">
        <f t="shared" si="26"/>
        <v>#DIV/0!</v>
      </c>
      <c r="AF88" s="40">
        <f t="shared" si="27"/>
        <v>0</v>
      </c>
      <c r="AG88" s="40" t="e">
        <f t="shared" si="28"/>
        <v>#DIV/0!</v>
      </c>
      <c r="AH88" s="39">
        <v>0</v>
      </c>
      <c r="AI88" s="35" t="str">
        <f>+$J$88</f>
        <v>Remitir informes trimestrales de los indicadores formulados y las acciones de mejoras</v>
      </c>
      <c r="AJ88" s="39">
        <v>0</v>
      </c>
      <c r="AK88" s="42"/>
      <c r="AL88" s="42"/>
      <c r="AM88" s="40" t="e">
        <f t="shared" si="29"/>
        <v>#DIV/0!</v>
      </c>
      <c r="AN88" s="40" t="e">
        <f t="shared" si="30"/>
        <v>#DIV/0!</v>
      </c>
      <c r="AO88" s="40">
        <f t="shared" si="31"/>
        <v>0</v>
      </c>
      <c r="AP88" s="43" t="e">
        <f t="shared" si="32"/>
        <v>#DIV/0!</v>
      </c>
      <c r="AQ88" s="39">
        <v>0</v>
      </c>
      <c r="AR88" s="35" t="str">
        <f>+$J$88</f>
        <v>Remitir informes trimestrales de los indicadores formulados y las acciones de mejoras</v>
      </c>
      <c r="AS88" s="39">
        <v>0</v>
      </c>
      <c r="AT88" s="42"/>
      <c r="AU88" s="42"/>
      <c r="AV88" s="40" t="e">
        <f t="shared" si="33"/>
        <v>#DIV/0!</v>
      </c>
      <c r="AW88" s="40" t="e">
        <f t="shared" si="34"/>
        <v>#DIV/0!</v>
      </c>
      <c r="AX88" s="40">
        <f t="shared" si="35"/>
        <v>0</v>
      </c>
      <c r="AY88" s="40" t="e">
        <f t="shared" si="36"/>
        <v>#DIV/0!</v>
      </c>
      <c r="AZ88" s="47">
        <v>1</v>
      </c>
      <c r="BA88" s="35" t="str">
        <f>+$J$88</f>
        <v>Remitir informes trimestrales de los indicadores formulados y las acciones de mejoras</v>
      </c>
      <c r="BB88" s="39">
        <v>0</v>
      </c>
      <c r="BC88" s="42"/>
      <c r="BD88" s="42"/>
      <c r="BE88" s="40">
        <f t="shared" si="37"/>
        <v>0</v>
      </c>
      <c r="BF88" s="40" t="e">
        <f t="shared" si="38"/>
        <v>#DIV/0!</v>
      </c>
      <c r="BG88" s="40">
        <f t="shared" si="39"/>
        <v>0</v>
      </c>
      <c r="BH88" s="40" t="e">
        <f t="shared" si="40"/>
        <v>#DIV/0!</v>
      </c>
      <c r="BI88" s="44" t="str">
        <f t="shared" si="41"/>
        <v>No Prog ni Ejec</v>
      </c>
      <c r="BJ88" s="44" t="str">
        <f t="shared" si="42"/>
        <v>No Prog ni Ejec</v>
      </c>
      <c r="BK88" s="44" t="str">
        <f t="shared" si="43"/>
        <v>No Prog ni Ejec</v>
      </c>
      <c r="BL88" s="44" t="str">
        <f t="shared" si="44"/>
        <v>No Prog ni Ejec</v>
      </c>
      <c r="BM88" s="44" t="str">
        <f t="shared" si="45"/>
        <v>No Prog ni Ejec</v>
      </c>
      <c r="BN88" s="44" t="str">
        <f t="shared" si="46"/>
        <v>No Prog ni Ejec</v>
      </c>
      <c r="BO88" s="44">
        <f t="shared" si="47"/>
        <v>0</v>
      </c>
      <c r="BP88" s="44" t="str">
        <f t="shared" si="48"/>
        <v>No Prog ni Ejec</v>
      </c>
      <c r="BQ88" s="42"/>
    </row>
    <row r="89" spans="1:69" s="45" customFormat="1" ht="105" x14ac:dyDescent="0.25">
      <c r="A89" s="34">
        <v>11700</v>
      </c>
      <c r="B89" s="35" t="str">
        <f>+VLOOKUP(A89,'[1]TAB. REF. PA'!$A$4:$B$14,2,FALSE)</f>
        <v>Dirección Administrativa y Financiera</v>
      </c>
      <c r="C89" s="36" t="s">
        <v>328</v>
      </c>
      <c r="D89" s="35" t="s">
        <v>256</v>
      </c>
      <c r="E89" s="36" t="s">
        <v>376</v>
      </c>
      <c r="F89" s="35" t="s">
        <v>380</v>
      </c>
      <c r="G89" s="37" t="s">
        <v>123</v>
      </c>
      <c r="H89" s="46">
        <v>1</v>
      </c>
      <c r="I89" s="36" t="s">
        <v>377</v>
      </c>
      <c r="J89" s="35" t="s">
        <v>378</v>
      </c>
      <c r="K89" s="39">
        <v>27749428000</v>
      </c>
      <c r="L89" s="47">
        <v>0.27585130137348052</v>
      </c>
      <c r="M89" s="41" t="s">
        <v>46</v>
      </c>
      <c r="N89" s="41" t="s">
        <v>68</v>
      </c>
      <c r="O89" s="41" t="s">
        <v>37</v>
      </c>
      <c r="P89" s="41" t="s">
        <v>38</v>
      </c>
      <c r="Q89" s="41" t="s">
        <v>219</v>
      </c>
      <c r="R89" s="42"/>
      <c r="S89" s="41" t="s">
        <v>182</v>
      </c>
      <c r="T89" s="41" t="s">
        <v>99</v>
      </c>
      <c r="U89" s="40">
        <v>1</v>
      </c>
      <c r="V89" s="35" t="str">
        <f>+$J$89</f>
        <v>Efectuar los tramites asociados al pago de nomina de los funcionarios de la ADRES</v>
      </c>
      <c r="W89" s="61">
        <f t="shared" ref="W89" si="49">+K89</f>
        <v>27749428000</v>
      </c>
      <c r="X89" s="34" t="s">
        <v>114</v>
      </c>
      <c r="Y89" s="40">
        <v>0.25</v>
      </c>
      <c r="Z89" s="35" t="str">
        <f>+$J$89</f>
        <v>Efectuar los tramites asociados al pago de nomina de los funcionarios de la ADRES</v>
      </c>
      <c r="AA89" s="39">
        <v>6937357000</v>
      </c>
      <c r="AB89" s="42"/>
      <c r="AC89" s="42"/>
      <c r="AD89" s="40">
        <f>+(AB89/Y89)</f>
        <v>0</v>
      </c>
      <c r="AE89" s="40">
        <f>+(AC89/AA89)</f>
        <v>0</v>
      </c>
      <c r="AF89" s="40">
        <f>+(AB89/U89)</f>
        <v>0</v>
      </c>
      <c r="AG89" s="40">
        <f>+(AC89/W89)</f>
        <v>0</v>
      </c>
      <c r="AH89" s="40">
        <v>0.25</v>
      </c>
      <c r="AI89" s="35" t="str">
        <f>+$J$89</f>
        <v>Efectuar los tramites asociados al pago de nomina de los funcionarios de la ADRES</v>
      </c>
      <c r="AJ89" s="39">
        <v>6937357000</v>
      </c>
      <c r="AK89" s="42"/>
      <c r="AL89" s="42"/>
      <c r="AM89" s="40">
        <f>+(AK89/AH89)</f>
        <v>0</v>
      </c>
      <c r="AN89" s="40">
        <f>+(AL89/AJ89)</f>
        <v>0</v>
      </c>
      <c r="AO89" s="40">
        <f>+(AK89+AB89)/U89</f>
        <v>0</v>
      </c>
      <c r="AP89" s="43">
        <f>+(AL89+AC89)/W89</f>
        <v>0</v>
      </c>
      <c r="AQ89" s="40">
        <v>0.25</v>
      </c>
      <c r="AR89" s="35" t="str">
        <f>+$J$89</f>
        <v>Efectuar los tramites asociados al pago de nomina de los funcionarios de la ADRES</v>
      </c>
      <c r="AS89" s="39">
        <v>6937357000</v>
      </c>
      <c r="AT89" s="42"/>
      <c r="AU89" s="42"/>
      <c r="AV89" s="40">
        <f>+(AT89/AQ89)</f>
        <v>0</v>
      </c>
      <c r="AW89" s="40">
        <f>+(AU89/AS89)</f>
        <v>0</v>
      </c>
      <c r="AX89" s="40">
        <f>+(AK89+AB89+AT89)/U89</f>
        <v>0</v>
      </c>
      <c r="AY89" s="40">
        <f>+(AL89+AC89+AU89)/W89</f>
        <v>0</v>
      </c>
      <c r="AZ89" s="40">
        <v>0.25</v>
      </c>
      <c r="BA89" s="35" t="str">
        <f>+$J$89</f>
        <v>Efectuar los tramites asociados al pago de nomina de los funcionarios de la ADRES</v>
      </c>
      <c r="BB89" s="39">
        <v>6937357000</v>
      </c>
      <c r="BC89" s="42"/>
      <c r="BD89" s="42"/>
      <c r="BE89" s="40">
        <f>+(BC89/AZ89)</f>
        <v>0</v>
      </c>
      <c r="BF89" s="40">
        <f>+(BD89/BB89)</f>
        <v>0</v>
      </c>
      <c r="BG89" s="40">
        <f>+(AK89+AB89+AT89+BC89)/U89</f>
        <v>0</v>
      </c>
      <c r="BH89" s="40">
        <f>+(AL89+AC89+AU89+BD89)/W89</f>
        <v>0</v>
      </c>
      <c r="BI89" s="44">
        <f>IF(AND(Y89=0,AB89=0),"No Prog ni Ejec",IF(Y89=0,CONCATENATE("No Prog, Ejec=  ",AB89),AB89/Y89))</f>
        <v>0</v>
      </c>
      <c r="BJ89" s="44">
        <f>IF(AND(AA89=0,AC89=0),"No Prog ni Ejec",IF(AA89=0,CONCATENATE("No Prog, Ejec=  ",AC89),AC89/AA89))</f>
        <v>0</v>
      </c>
      <c r="BK89" s="44">
        <f>IF(AND(AH89=0,AK89=0),"No Prog ni Ejec",IF(AH89=0,CONCATENATE("No Prog, Ejec=  ",AK89),AK89/AH89))</f>
        <v>0</v>
      </c>
      <c r="BL89" s="44">
        <f>IF(AND(AJ89=0,AL89=0),"No Prog ni Ejec",IF(AJ89=0,CONCATENATE("No Prog, Ejec=  ",AL89),AL89/AJ89))</f>
        <v>0</v>
      </c>
      <c r="BM89" s="44">
        <f>IF(AND(AQ89=0,AT89=0),"No Prog ni Ejec",IF(AQ89=0,CONCATENATE("No Prog, Ejec=  ",AT89),AT89/AQ89))</f>
        <v>0</v>
      </c>
      <c r="BN89" s="44">
        <f>IF(AND(AS89=0,AU89=0),"No Prog ni Ejec",IF(AS89=0,CONCATENATE("No Prog, Ejec=  ",AU89),AU89/AS89))</f>
        <v>0</v>
      </c>
      <c r="BO89" s="44">
        <f>IF(AND(AZ89=0,BC89=0),"No Prog ni Ejec",IF(AZ89=0,CONCATENATE("No Prog, Ejec=  ",BC89),BC89/AZ89))</f>
        <v>0</v>
      </c>
      <c r="BP89" s="44">
        <f>IF(AND(BB89=0,BD89=0),"No Prog ni Ejec",IF(BB89=0,CONCATENATE("No Prog, Ejec=  ",BD89),BD89/BB89))</f>
        <v>0</v>
      </c>
      <c r="BQ89" s="42"/>
    </row>
    <row r="90" spans="1:69" s="45" customFormat="1" ht="105" x14ac:dyDescent="0.25">
      <c r="A90" s="34">
        <v>11700</v>
      </c>
      <c r="B90" s="35" t="str">
        <f>+VLOOKUP(A90,'[1]TAB. REF. PA'!$A$4:$B$14,2,FALSE)</f>
        <v>Dirección Administrativa y Financiera</v>
      </c>
      <c r="C90" s="36" t="s">
        <v>328</v>
      </c>
      <c r="D90" s="35" t="s">
        <v>256</v>
      </c>
      <c r="E90" s="36" t="s">
        <v>383</v>
      </c>
      <c r="F90" s="35" t="s">
        <v>382</v>
      </c>
      <c r="G90" s="37" t="s">
        <v>384</v>
      </c>
      <c r="H90" s="34">
        <v>12</v>
      </c>
      <c r="I90" s="36" t="s">
        <v>388</v>
      </c>
      <c r="J90" s="35" t="s">
        <v>381</v>
      </c>
      <c r="K90" s="39">
        <v>0</v>
      </c>
      <c r="L90" s="47" t="e">
        <f>+(K90)/SUM(K$90:$K90)</f>
        <v>#DIV/0!</v>
      </c>
      <c r="M90" s="41" t="s">
        <v>46</v>
      </c>
      <c r="N90" s="41" t="s">
        <v>68</v>
      </c>
      <c r="O90" s="41" t="s">
        <v>37</v>
      </c>
      <c r="P90" s="41" t="s">
        <v>38</v>
      </c>
      <c r="Q90" s="41" t="s">
        <v>219</v>
      </c>
      <c r="R90" s="42"/>
      <c r="S90" s="41" t="s">
        <v>626</v>
      </c>
      <c r="T90" s="41" t="s">
        <v>99</v>
      </c>
      <c r="U90" s="34">
        <v>12</v>
      </c>
      <c r="V90" s="35" t="str">
        <f>+$J$90</f>
        <v>Seguimiento a la ejecución presupuestal, PAC y Reservas</v>
      </c>
      <c r="W90" s="61">
        <v>0</v>
      </c>
      <c r="X90" s="34" t="s">
        <v>117</v>
      </c>
      <c r="Y90" s="34">
        <v>3</v>
      </c>
      <c r="Z90" s="35" t="str">
        <f>+$J$90</f>
        <v>Seguimiento a la ejecución presupuestal, PAC y Reservas</v>
      </c>
      <c r="AA90" s="39">
        <v>0</v>
      </c>
      <c r="AB90" s="42"/>
      <c r="AC90" s="42"/>
      <c r="AD90" s="40">
        <f t="shared" ref="AD90:AD104" si="50">+(AB90/Y90)</f>
        <v>0</v>
      </c>
      <c r="AE90" s="40" t="e">
        <f t="shared" ref="AE90:AE104" si="51">+(AC90/AA90)</f>
        <v>#DIV/0!</v>
      </c>
      <c r="AF90" s="40">
        <f t="shared" ref="AF90:AF104" si="52">+(AB90/U90)</f>
        <v>0</v>
      </c>
      <c r="AG90" s="40" t="e">
        <f t="shared" ref="AG90:AG104" si="53">+(AC90/W90)</f>
        <v>#DIV/0!</v>
      </c>
      <c r="AH90" s="39">
        <v>3</v>
      </c>
      <c r="AI90" s="35" t="str">
        <f>+$J$90</f>
        <v>Seguimiento a la ejecución presupuestal, PAC y Reservas</v>
      </c>
      <c r="AJ90" s="39">
        <v>0</v>
      </c>
      <c r="AK90" s="42"/>
      <c r="AL90" s="42"/>
      <c r="AM90" s="40">
        <f t="shared" ref="AM90:AM104" si="54">+(AK90/AH90)</f>
        <v>0</v>
      </c>
      <c r="AN90" s="40" t="e">
        <f t="shared" ref="AN90:AN104" si="55">+(AL90/AJ90)</f>
        <v>#DIV/0!</v>
      </c>
      <c r="AO90" s="40">
        <f t="shared" ref="AO90:AO104" si="56">+(AK90+AB90)/U90</f>
        <v>0</v>
      </c>
      <c r="AP90" s="43" t="e">
        <f t="shared" ref="AP90:AP104" si="57">+(AL90+AC90)/W90</f>
        <v>#DIV/0!</v>
      </c>
      <c r="AQ90" s="39">
        <v>3</v>
      </c>
      <c r="AR90" s="35" t="str">
        <f>+$J$90</f>
        <v>Seguimiento a la ejecución presupuestal, PAC y Reservas</v>
      </c>
      <c r="AS90" s="39">
        <v>0</v>
      </c>
      <c r="AT90" s="42"/>
      <c r="AU90" s="42"/>
      <c r="AV90" s="40">
        <f t="shared" ref="AV90:AV104" si="58">+(AT90/AQ90)</f>
        <v>0</v>
      </c>
      <c r="AW90" s="40" t="e">
        <f t="shared" ref="AW90:AW104" si="59">+(AU90/AS90)</f>
        <v>#DIV/0!</v>
      </c>
      <c r="AX90" s="40">
        <f t="shared" ref="AX90:AX104" si="60">+(AK90+AB90+AT90)/U90</f>
        <v>0</v>
      </c>
      <c r="AY90" s="40" t="e">
        <f t="shared" ref="AY90:AY104" si="61">+(AL90+AC90+AU90)/W90</f>
        <v>#DIV/0!</v>
      </c>
      <c r="AZ90" s="39">
        <v>3</v>
      </c>
      <c r="BA90" s="35" t="str">
        <f>+$J$90</f>
        <v>Seguimiento a la ejecución presupuestal, PAC y Reservas</v>
      </c>
      <c r="BB90" s="39">
        <v>0</v>
      </c>
      <c r="BC90" s="42"/>
      <c r="BD90" s="42"/>
      <c r="BE90" s="40">
        <f t="shared" ref="BE90:BE104" si="62">+(BC90/AZ90)</f>
        <v>0</v>
      </c>
      <c r="BF90" s="40" t="e">
        <f t="shared" ref="BF90:BF104" si="63">+(BD90/BB90)</f>
        <v>#DIV/0!</v>
      </c>
      <c r="BG90" s="40">
        <f t="shared" ref="BG90:BG104" si="64">+(AK90+AB90+AT90+BC90)/U90</f>
        <v>0</v>
      </c>
      <c r="BH90" s="40" t="e">
        <f t="shared" ref="BH90:BH104" si="65">+(AL90+AC90+AU90+BD90)/W90</f>
        <v>#DIV/0!</v>
      </c>
      <c r="BI90" s="44">
        <f t="shared" ref="BI90:BI107" si="66">IF(AND(Y90=0,AB90=0),"No Prog ni Ejec",IF(Y90=0,CONCATENATE("No Prog, Ejec=  ",AB90),AB90/Y90))</f>
        <v>0</v>
      </c>
      <c r="BJ90" s="44" t="str">
        <f t="shared" ref="BJ90:BJ107" si="67">IF(AND(AA90=0,AC90=0),"No Prog ni Ejec",IF(AA90=0,CONCATENATE("No Prog, Ejec=  ",AC90),AC90/AA90))</f>
        <v>No Prog ni Ejec</v>
      </c>
      <c r="BK90" s="44">
        <f t="shared" ref="BK90:BK107" si="68">IF(AND(AH90=0,AK90=0),"No Prog ni Ejec",IF(AH90=0,CONCATENATE("No Prog, Ejec=  ",AK90),AK90/AH90))</f>
        <v>0</v>
      </c>
      <c r="BL90" s="44" t="str">
        <f t="shared" ref="BL90:BL107" si="69">IF(AND(AJ90=0,AL90=0),"No Prog ni Ejec",IF(AJ90=0,CONCATENATE("No Prog, Ejec=  ",AL90),AL90/AJ90))</f>
        <v>No Prog ni Ejec</v>
      </c>
      <c r="BM90" s="44">
        <f t="shared" ref="BM90:BM107" si="70">IF(AND(AQ90=0,AT90=0),"No Prog ni Ejec",IF(AQ90=0,CONCATENATE("No Prog, Ejec=  ",AT90),AT90/AQ90))</f>
        <v>0</v>
      </c>
      <c r="BN90" s="44" t="str">
        <f t="shared" ref="BN90:BN107" si="71">IF(AND(AS90=0,AU90=0),"No Prog ni Ejec",IF(AS90=0,CONCATENATE("No Prog, Ejec=  ",AU90),AU90/AS90))</f>
        <v>No Prog ni Ejec</v>
      </c>
      <c r="BO90" s="44">
        <f t="shared" ref="BO90:BO107" si="72">IF(AND(AZ90=0,BC90=0),"No Prog ni Ejec",IF(AZ90=0,CONCATENATE("No Prog, Ejec=  ",BC90),BC90/AZ90))</f>
        <v>0</v>
      </c>
      <c r="BP90" s="44" t="str">
        <f t="shared" ref="BP90:BP107" si="73">IF(AND(BB90=0,BD90=0),"No Prog ni Ejec",IF(BB90=0,CONCATENATE("No Prog, Ejec=  ",BD90),BD90/BB90))</f>
        <v>No Prog ni Ejec</v>
      </c>
      <c r="BQ90" s="42"/>
    </row>
    <row r="91" spans="1:69" s="45" customFormat="1" ht="105" x14ac:dyDescent="0.25">
      <c r="A91" s="34">
        <v>11700</v>
      </c>
      <c r="B91" s="35" t="str">
        <f>+VLOOKUP(A91,'[1]TAB. REF. PA'!$A$4:$B$14,2,FALSE)</f>
        <v>Dirección Administrativa y Financiera</v>
      </c>
      <c r="C91" s="36" t="s">
        <v>328</v>
      </c>
      <c r="D91" s="35" t="s">
        <v>256</v>
      </c>
      <c r="E91" s="36" t="s">
        <v>385</v>
      </c>
      <c r="F91" s="35" t="s">
        <v>387</v>
      </c>
      <c r="G91" s="37" t="s">
        <v>384</v>
      </c>
      <c r="H91" s="34">
        <v>4</v>
      </c>
      <c r="I91" s="36" t="s">
        <v>389</v>
      </c>
      <c r="J91" s="35" t="s">
        <v>386</v>
      </c>
      <c r="K91" s="39">
        <v>0</v>
      </c>
      <c r="L91" s="47">
        <v>1</v>
      </c>
      <c r="M91" s="41" t="s">
        <v>46</v>
      </c>
      <c r="N91" s="41" t="s">
        <v>68</v>
      </c>
      <c r="O91" s="41" t="s">
        <v>37</v>
      </c>
      <c r="P91" s="41" t="s">
        <v>38</v>
      </c>
      <c r="Q91" s="41" t="s">
        <v>219</v>
      </c>
      <c r="R91" s="42"/>
      <c r="S91" s="41" t="s">
        <v>627</v>
      </c>
      <c r="T91" s="41" t="s">
        <v>99</v>
      </c>
      <c r="U91" s="34">
        <v>4</v>
      </c>
      <c r="V91" s="35" t="str">
        <f>+$J$91</f>
        <v>Informes Estados Financieros (Balance General y Estado de Resultados) de la UGG</v>
      </c>
      <c r="W91" s="61">
        <v>0</v>
      </c>
      <c r="X91" s="34" t="s">
        <v>117</v>
      </c>
      <c r="Y91" s="34">
        <v>1</v>
      </c>
      <c r="Z91" s="35" t="str">
        <f>+$J$91</f>
        <v>Informes Estados Financieros (Balance General y Estado de Resultados) de la UGG</v>
      </c>
      <c r="AA91" s="39">
        <v>0</v>
      </c>
      <c r="AB91" s="42"/>
      <c r="AC91" s="42"/>
      <c r="AD91" s="40">
        <f t="shared" si="50"/>
        <v>0</v>
      </c>
      <c r="AE91" s="40" t="e">
        <f t="shared" si="51"/>
        <v>#DIV/0!</v>
      </c>
      <c r="AF91" s="40">
        <f t="shared" si="52"/>
        <v>0</v>
      </c>
      <c r="AG91" s="40" t="e">
        <f t="shared" si="53"/>
        <v>#DIV/0!</v>
      </c>
      <c r="AH91" s="39">
        <v>1</v>
      </c>
      <c r="AI91" s="35" t="str">
        <f>+$J$91</f>
        <v>Informes Estados Financieros (Balance General y Estado de Resultados) de la UGG</v>
      </c>
      <c r="AJ91" s="39">
        <v>0</v>
      </c>
      <c r="AK91" s="42"/>
      <c r="AL91" s="42"/>
      <c r="AM91" s="40">
        <f t="shared" si="54"/>
        <v>0</v>
      </c>
      <c r="AN91" s="40" t="e">
        <f t="shared" si="55"/>
        <v>#DIV/0!</v>
      </c>
      <c r="AO91" s="40">
        <f t="shared" si="56"/>
        <v>0</v>
      </c>
      <c r="AP91" s="43" t="e">
        <f t="shared" si="57"/>
        <v>#DIV/0!</v>
      </c>
      <c r="AQ91" s="39">
        <v>1</v>
      </c>
      <c r="AR91" s="35" t="str">
        <f>+$J$91</f>
        <v>Informes Estados Financieros (Balance General y Estado de Resultados) de la UGG</v>
      </c>
      <c r="AS91" s="39">
        <v>0</v>
      </c>
      <c r="AT91" s="42"/>
      <c r="AU91" s="42"/>
      <c r="AV91" s="40">
        <f t="shared" si="58"/>
        <v>0</v>
      </c>
      <c r="AW91" s="40" t="e">
        <f t="shared" si="59"/>
        <v>#DIV/0!</v>
      </c>
      <c r="AX91" s="40">
        <f t="shared" si="60"/>
        <v>0</v>
      </c>
      <c r="AY91" s="40" t="e">
        <f t="shared" si="61"/>
        <v>#DIV/0!</v>
      </c>
      <c r="AZ91" s="39">
        <v>1</v>
      </c>
      <c r="BA91" s="35" t="str">
        <f>+$J$91</f>
        <v>Informes Estados Financieros (Balance General y Estado de Resultados) de la UGG</v>
      </c>
      <c r="BB91" s="39">
        <v>0</v>
      </c>
      <c r="BC91" s="42"/>
      <c r="BD91" s="42"/>
      <c r="BE91" s="40">
        <f t="shared" si="62"/>
        <v>0</v>
      </c>
      <c r="BF91" s="40" t="e">
        <f t="shared" si="63"/>
        <v>#DIV/0!</v>
      </c>
      <c r="BG91" s="40">
        <f t="shared" si="64"/>
        <v>0</v>
      </c>
      <c r="BH91" s="40" t="e">
        <f t="shared" si="65"/>
        <v>#DIV/0!</v>
      </c>
      <c r="BI91" s="44">
        <f t="shared" si="66"/>
        <v>0</v>
      </c>
      <c r="BJ91" s="44" t="str">
        <f t="shared" si="67"/>
        <v>No Prog ni Ejec</v>
      </c>
      <c r="BK91" s="44">
        <f t="shared" si="68"/>
        <v>0</v>
      </c>
      <c r="BL91" s="44" t="str">
        <f t="shared" si="69"/>
        <v>No Prog ni Ejec</v>
      </c>
      <c r="BM91" s="44">
        <f t="shared" si="70"/>
        <v>0</v>
      </c>
      <c r="BN91" s="44" t="str">
        <f t="shared" si="71"/>
        <v>No Prog ni Ejec</v>
      </c>
      <c r="BO91" s="44">
        <f t="shared" si="72"/>
        <v>0</v>
      </c>
      <c r="BP91" s="44" t="str">
        <f t="shared" si="73"/>
        <v>No Prog ni Ejec</v>
      </c>
      <c r="BQ91" s="42"/>
    </row>
    <row r="92" spans="1:69" s="45" customFormat="1" ht="105" x14ac:dyDescent="0.25">
      <c r="A92" s="34">
        <v>11700</v>
      </c>
      <c r="B92" s="35" t="str">
        <f>+VLOOKUP(A92,'[1]TAB. REF. PA'!$A$4:$B$14,2,FALSE)</f>
        <v>Dirección Administrativa y Financiera</v>
      </c>
      <c r="C92" s="36" t="s">
        <v>328</v>
      </c>
      <c r="D92" s="35" t="s">
        <v>256</v>
      </c>
      <c r="E92" s="36" t="s">
        <v>391</v>
      </c>
      <c r="F92" s="35" t="s">
        <v>393</v>
      </c>
      <c r="G92" s="37" t="s">
        <v>384</v>
      </c>
      <c r="H92" s="34">
        <v>4</v>
      </c>
      <c r="I92" s="36" t="s">
        <v>392</v>
      </c>
      <c r="J92" s="35" t="s">
        <v>390</v>
      </c>
      <c r="K92" s="39">
        <v>0</v>
      </c>
      <c r="L92" s="47">
        <v>1</v>
      </c>
      <c r="M92" s="41" t="s">
        <v>46</v>
      </c>
      <c r="N92" s="41" t="s">
        <v>68</v>
      </c>
      <c r="O92" s="41" t="s">
        <v>37</v>
      </c>
      <c r="P92" s="41" t="s">
        <v>38</v>
      </c>
      <c r="Q92" s="41" t="s">
        <v>219</v>
      </c>
      <c r="R92" s="42"/>
      <c r="S92" s="41" t="s">
        <v>628</v>
      </c>
      <c r="T92" s="41" t="s">
        <v>99</v>
      </c>
      <c r="U92" s="34">
        <v>4</v>
      </c>
      <c r="V92" s="35" t="str">
        <f>+$J$92</f>
        <v>Informes Operaciones Reciprocas</v>
      </c>
      <c r="W92" s="61">
        <v>0</v>
      </c>
      <c r="X92" s="34" t="s">
        <v>117</v>
      </c>
      <c r="Y92" s="34">
        <v>1</v>
      </c>
      <c r="Z92" s="35" t="str">
        <f>+$J$92</f>
        <v>Informes Operaciones Reciprocas</v>
      </c>
      <c r="AA92" s="39">
        <v>0</v>
      </c>
      <c r="AB92" s="42"/>
      <c r="AC92" s="42"/>
      <c r="AD92" s="40">
        <f t="shared" si="50"/>
        <v>0</v>
      </c>
      <c r="AE92" s="40" t="e">
        <f t="shared" si="51"/>
        <v>#DIV/0!</v>
      </c>
      <c r="AF92" s="40">
        <f t="shared" si="52"/>
        <v>0</v>
      </c>
      <c r="AG92" s="40" t="e">
        <f t="shared" si="53"/>
        <v>#DIV/0!</v>
      </c>
      <c r="AH92" s="39">
        <v>1</v>
      </c>
      <c r="AI92" s="35" t="str">
        <f>+$J$92</f>
        <v>Informes Operaciones Reciprocas</v>
      </c>
      <c r="AJ92" s="39">
        <v>0</v>
      </c>
      <c r="AK92" s="42"/>
      <c r="AL92" s="42"/>
      <c r="AM92" s="40">
        <f t="shared" si="54"/>
        <v>0</v>
      </c>
      <c r="AN92" s="40" t="e">
        <f t="shared" si="55"/>
        <v>#DIV/0!</v>
      </c>
      <c r="AO92" s="40">
        <f t="shared" si="56"/>
        <v>0</v>
      </c>
      <c r="AP92" s="43" t="e">
        <f t="shared" si="57"/>
        <v>#DIV/0!</v>
      </c>
      <c r="AQ92" s="39">
        <v>1</v>
      </c>
      <c r="AR92" s="35" t="str">
        <f>+$J$92</f>
        <v>Informes Operaciones Reciprocas</v>
      </c>
      <c r="AS92" s="39">
        <v>0</v>
      </c>
      <c r="AT92" s="42"/>
      <c r="AU92" s="42"/>
      <c r="AV92" s="40">
        <f t="shared" si="58"/>
        <v>0</v>
      </c>
      <c r="AW92" s="40" t="e">
        <f t="shared" si="59"/>
        <v>#DIV/0!</v>
      </c>
      <c r="AX92" s="40">
        <f t="shared" si="60"/>
        <v>0</v>
      </c>
      <c r="AY92" s="40" t="e">
        <f t="shared" si="61"/>
        <v>#DIV/0!</v>
      </c>
      <c r="AZ92" s="39">
        <v>1</v>
      </c>
      <c r="BA92" s="35" t="str">
        <f>+$J$92</f>
        <v>Informes Operaciones Reciprocas</v>
      </c>
      <c r="BB92" s="39">
        <v>0</v>
      </c>
      <c r="BC92" s="42"/>
      <c r="BD92" s="42"/>
      <c r="BE92" s="40">
        <f t="shared" si="62"/>
        <v>0</v>
      </c>
      <c r="BF92" s="40" t="e">
        <f t="shared" si="63"/>
        <v>#DIV/0!</v>
      </c>
      <c r="BG92" s="40">
        <f t="shared" si="64"/>
        <v>0</v>
      </c>
      <c r="BH92" s="40" t="e">
        <f t="shared" si="65"/>
        <v>#DIV/0!</v>
      </c>
      <c r="BI92" s="44">
        <f t="shared" si="66"/>
        <v>0</v>
      </c>
      <c r="BJ92" s="44" t="str">
        <f t="shared" si="67"/>
        <v>No Prog ni Ejec</v>
      </c>
      <c r="BK92" s="44">
        <f t="shared" si="68"/>
        <v>0</v>
      </c>
      <c r="BL92" s="44" t="str">
        <f t="shared" si="69"/>
        <v>No Prog ni Ejec</v>
      </c>
      <c r="BM92" s="44">
        <f t="shared" si="70"/>
        <v>0</v>
      </c>
      <c r="BN92" s="44" t="str">
        <f t="shared" si="71"/>
        <v>No Prog ni Ejec</v>
      </c>
      <c r="BO92" s="44">
        <f t="shared" si="72"/>
        <v>0</v>
      </c>
      <c r="BP92" s="44" t="str">
        <f t="shared" si="73"/>
        <v>No Prog ni Ejec</v>
      </c>
      <c r="BQ92" s="42"/>
    </row>
    <row r="93" spans="1:69" s="45" customFormat="1" ht="135" x14ac:dyDescent="0.25">
      <c r="A93" s="34">
        <v>11700</v>
      </c>
      <c r="B93" s="35" t="str">
        <f>+VLOOKUP(A93,'[1]TAB. REF. PA'!$A$4:$B$14,2,FALSE)</f>
        <v>Dirección Administrativa y Financiera</v>
      </c>
      <c r="C93" s="36" t="s">
        <v>328</v>
      </c>
      <c r="D93" s="35" t="s">
        <v>256</v>
      </c>
      <c r="E93" s="36" t="s">
        <v>394</v>
      </c>
      <c r="F93" s="35" t="s">
        <v>395</v>
      </c>
      <c r="G93" s="37" t="s">
        <v>123</v>
      </c>
      <c r="H93" s="46">
        <v>1</v>
      </c>
      <c r="I93" s="36" t="s">
        <v>396</v>
      </c>
      <c r="J93" s="35" t="s">
        <v>397</v>
      </c>
      <c r="K93" s="39">
        <v>0</v>
      </c>
      <c r="L93" s="47">
        <v>1</v>
      </c>
      <c r="M93" s="41" t="s">
        <v>46</v>
      </c>
      <c r="N93" s="41" t="s">
        <v>68</v>
      </c>
      <c r="O93" s="41" t="s">
        <v>37</v>
      </c>
      <c r="P93" s="41" t="s">
        <v>38</v>
      </c>
      <c r="Q93" s="41" t="s">
        <v>219</v>
      </c>
      <c r="R93" s="42"/>
      <c r="S93" s="41" t="s">
        <v>398</v>
      </c>
      <c r="T93" s="41" t="s">
        <v>99</v>
      </c>
      <c r="U93" s="40">
        <v>1</v>
      </c>
      <c r="V93" s="35" t="str">
        <f>+$J$93</f>
        <v xml:space="preserve">Tramite de pago de las Cuentas de Cobro con Soportes Documentales radicadas en el mes </v>
      </c>
      <c r="W93" s="61">
        <v>0</v>
      </c>
      <c r="X93" s="34" t="s">
        <v>117</v>
      </c>
      <c r="Y93" s="40">
        <v>0.25</v>
      </c>
      <c r="Z93" s="35" t="str">
        <f>+$J$93</f>
        <v xml:space="preserve">Tramite de pago de las Cuentas de Cobro con Soportes Documentales radicadas en el mes </v>
      </c>
      <c r="AA93" s="39">
        <v>0</v>
      </c>
      <c r="AB93" s="42"/>
      <c r="AC93" s="42"/>
      <c r="AD93" s="40">
        <f t="shared" si="50"/>
        <v>0</v>
      </c>
      <c r="AE93" s="40" t="e">
        <f t="shared" si="51"/>
        <v>#DIV/0!</v>
      </c>
      <c r="AF93" s="40">
        <f t="shared" si="52"/>
        <v>0</v>
      </c>
      <c r="AG93" s="40" t="e">
        <f t="shared" si="53"/>
        <v>#DIV/0!</v>
      </c>
      <c r="AH93" s="40">
        <v>0.25</v>
      </c>
      <c r="AI93" s="35" t="str">
        <f>+$J$93</f>
        <v xml:space="preserve">Tramite de pago de las Cuentas de Cobro con Soportes Documentales radicadas en el mes </v>
      </c>
      <c r="AJ93" s="39">
        <v>0</v>
      </c>
      <c r="AK93" s="42"/>
      <c r="AL93" s="42"/>
      <c r="AM93" s="40">
        <f t="shared" si="54"/>
        <v>0</v>
      </c>
      <c r="AN93" s="40" t="e">
        <f t="shared" si="55"/>
        <v>#DIV/0!</v>
      </c>
      <c r="AO93" s="40">
        <f t="shared" si="56"/>
        <v>0</v>
      </c>
      <c r="AP93" s="43" t="e">
        <f t="shared" si="57"/>
        <v>#DIV/0!</v>
      </c>
      <c r="AQ93" s="40">
        <v>0.25</v>
      </c>
      <c r="AR93" s="35" t="str">
        <f>+$J$93</f>
        <v xml:space="preserve">Tramite de pago de las Cuentas de Cobro con Soportes Documentales radicadas en el mes </v>
      </c>
      <c r="AS93" s="39">
        <v>0</v>
      </c>
      <c r="AT93" s="42"/>
      <c r="AU93" s="42"/>
      <c r="AV93" s="40">
        <f t="shared" si="58"/>
        <v>0</v>
      </c>
      <c r="AW93" s="40" t="e">
        <f t="shared" si="59"/>
        <v>#DIV/0!</v>
      </c>
      <c r="AX93" s="40">
        <f t="shared" si="60"/>
        <v>0</v>
      </c>
      <c r="AY93" s="40" t="e">
        <f t="shared" si="61"/>
        <v>#DIV/0!</v>
      </c>
      <c r="AZ93" s="40">
        <v>0.25</v>
      </c>
      <c r="BA93" s="35" t="str">
        <f>+$J$93</f>
        <v xml:space="preserve">Tramite de pago de las Cuentas de Cobro con Soportes Documentales radicadas en el mes </v>
      </c>
      <c r="BB93" s="39">
        <v>0</v>
      </c>
      <c r="BC93" s="42"/>
      <c r="BD93" s="42"/>
      <c r="BE93" s="40">
        <f t="shared" si="62"/>
        <v>0</v>
      </c>
      <c r="BF93" s="40" t="e">
        <f t="shared" si="63"/>
        <v>#DIV/0!</v>
      </c>
      <c r="BG93" s="40">
        <f t="shared" si="64"/>
        <v>0</v>
      </c>
      <c r="BH93" s="40" t="e">
        <f t="shared" si="65"/>
        <v>#DIV/0!</v>
      </c>
      <c r="BI93" s="44">
        <f t="shared" si="66"/>
        <v>0</v>
      </c>
      <c r="BJ93" s="44" t="str">
        <f t="shared" si="67"/>
        <v>No Prog ni Ejec</v>
      </c>
      <c r="BK93" s="44">
        <f t="shared" si="68"/>
        <v>0</v>
      </c>
      <c r="BL93" s="44" t="str">
        <f t="shared" si="69"/>
        <v>No Prog ni Ejec</v>
      </c>
      <c r="BM93" s="44">
        <f t="shared" si="70"/>
        <v>0</v>
      </c>
      <c r="BN93" s="44" t="str">
        <f t="shared" si="71"/>
        <v>No Prog ni Ejec</v>
      </c>
      <c r="BO93" s="44">
        <f t="shared" si="72"/>
        <v>0</v>
      </c>
      <c r="BP93" s="44" t="str">
        <f t="shared" si="73"/>
        <v>No Prog ni Ejec</v>
      </c>
      <c r="BQ93" s="42"/>
    </row>
    <row r="94" spans="1:69" s="45" customFormat="1" ht="150" x14ac:dyDescent="0.25">
      <c r="A94" s="34">
        <v>11700</v>
      </c>
      <c r="B94" s="35" t="str">
        <f>+VLOOKUP(A94,'[1]TAB. REF. PA'!$A$4:$B$14,2,FALSE)</f>
        <v>Dirección Administrativa y Financiera</v>
      </c>
      <c r="C94" s="36" t="s">
        <v>328</v>
      </c>
      <c r="D94" s="35" t="s">
        <v>256</v>
      </c>
      <c r="E94" s="36" t="s">
        <v>399</v>
      </c>
      <c r="F94" s="35" t="s">
        <v>400</v>
      </c>
      <c r="G94" s="37" t="s">
        <v>123</v>
      </c>
      <c r="H94" s="46">
        <v>1</v>
      </c>
      <c r="I94" s="36" t="s">
        <v>403</v>
      </c>
      <c r="J94" s="35" t="s">
        <v>405</v>
      </c>
      <c r="K94" s="39">
        <v>321766980</v>
      </c>
      <c r="L94" s="47">
        <v>1</v>
      </c>
      <c r="M94" s="41" t="s">
        <v>51</v>
      </c>
      <c r="N94" s="41" t="s">
        <v>56</v>
      </c>
      <c r="O94" s="41" t="s">
        <v>37</v>
      </c>
      <c r="P94" s="41" t="s">
        <v>40</v>
      </c>
      <c r="Q94" s="41" t="s">
        <v>217</v>
      </c>
      <c r="R94" s="42"/>
      <c r="S94" s="41" t="s">
        <v>370</v>
      </c>
      <c r="T94" s="41" t="s">
        <v>111</v>
      </c>
      <c r="U94" s="47">
        <v>1</v>
      </c>
      <c r="V94" s="35" t="str">
        <f>+$J$94</f>
        <v>Trámites  Precontractuales y Contractuales Adelantados de conformidad con Plan de Adquisiciones de la Dirección.</v>
      </c>
      <c r="W94" s="61">
        <f>+K94</f>
        <v>321766980</v>
      </c>
      <c r="X94" s="34" t="s">
        <v>114</v>
      </c>
      <c r="Y94" s="47">
        <v>0.25</v>
      </c>
      <c r="Z94" s="35" t="str">
        <f>+$J$94</f>
        <v>Trámites  Precontractuales y Contractuales Adelantados de conformidad con Plan de Adquisiciones de la Dirección.</v>
      </c>
      <c r="AA94" s="39">
        <f>+VLOOKUP($I$94,'[1]Plan Adquisiciones'!$Z$5:$AD$47,5,FALSE)</f>
        <v>104921745</v>
      </c>
      <c r="AB94" s="42"/>
      <c r="AC94" s="42"/>
      <c r="AD94" s="40">
        <f t="shared" si="50"/>
        <v>0</v>
      </c>
      <c r="AE94" s="40">
        <f t="shared" si="51"/>
        <v>0</v>
      </c>
      <c r="AF94" s="40">
        <f t="shared" si="52"/>
        <v>0</v>
      </c>
      <c r="AG94" s="40">
        <f t="shared" si="53"/>
        <v>0</v>
      </c>
      <c r="AH94" s="47">
        <v>0.25</v>
      </c>
      <c r="AI94" s="35" t="str">
        <f>+$J$94</f>
        <v>Trámites  Precontractuales y Contractuales Adelantados de conformidad con Plan de Adquisiciones de la Dirección.</v>
      </c>
      <c r="AJ94" s="39">
        <f>+VLOOKUP($I$94,'[1]Plan Adquisiciones'!$Z$5:$AE$47,6,FALSE)</f>
        <v>72281745</v>
      </c>
      <c r="AK94" s="42"/>
      <c r="AL94" s="42"/>
      <c r="AM94" s="40">
        <f t="shared" si="54"/>
        <v>0</v>
      </c>
      <c r="AN94" s="40">
        <f t="shared" si="55"/>
        <v>0</v>
      </c>
      <c r="AO94" s="40">
        <f t="shared" si="56"/>
        <v>0</v>
      </c>
      <c r="AP94" s="43">
        <f t="shared" si="57"/>
        <v>0</v>
      </c>
      <c r="AQ94" s="47">
        <v>0.25</v>
      </c>
      <c r="AR94" s="35" t="str">
        <f>+$J$94</f>
        <v>Trámites  Precontractuales y Contractuales Adelantados de conformidad con Plan de Adquisiciones de la Dirección.</v>
      </c>
      <c r="AS94" s="39">
        <f>+VLOOKUP($I$94,'[1]Plan Adquisiciones'!$Z$5:$AF$47,7,FALSE)</f>
        <v>72281745</v>
      </c>
      <c r="AT94" s="42"/>
      <c r="AU94" s="42"/>
      <c r="AV94" s="40">
        <f t="shared" si="58"/>
        <v>0</v>
      </c>
      <c r="AW94" s="40">
        <f t="shared" si="59"/>
        <v>0</v>
      </c>
      <c r="AX94" s="40">
        <f t="shared" si="60"/>
        <v>0</v>
      </c>
      <c r="AY94" s="40">
        <f t="shared" si="61"/>
        <v>0</v>
      </c>
      <c r="AZ94" s="47">
        <v>0.25</v>
      </c>
      <c r="BA94" s="35" t="str">
        <f>+$J$94</f>
        <v>Trámites  Precontractuales y Contractuales Adelantados de conformidad con Plan de Adquisiciones de la Dirección.</v>
      </c>
      <c r="BB94" s="39">
        <f>+VLOOKUP($I$94,'[1]Plan Adquisiciones'!$Z$5:$AG$47,8,FALSE)</f>
        <v>72281745</v>
      </c>
      <c r="BC94" s="42"/>
      <c r="BD94" s="42"/>
      <c r="BE94" s="40">
        <f t="shared" si="62"/>
        <v>0</v>
      </c>
      <c r="BF94" s="40">
        <f t="shared" si="63"/>
        <v>0</v>
      </c>
      <c r="BG94" s="40">
        <f t="shared" si="64"/>
        <v>0</v>
      </c>
      <c r="BH94" s="40">
        <f t="shared" si="65"/>
        <v>0</v>
      </c>
      <c r="BI94" s="44">
        <f t="shared" si="66"/>
        <v>0</v>
      </c>
      <c r="BJ94" s="44">
        <f t="shared" si="67"/>
        <v>0</v>
      </c>
      <c r="BK94" s="44">
        <f t="shared" si="68"/>
        <v>0</v>
      </c>
      <c r="BL94" s="44">
        <f t="shared" si="69"/>
        <v>0</v>
      </c>
      <c r="BM94" s="44">
        <f t="shared" si="70"/>
        <v>0</v>
      </c>
      <c r="BN94" s="44">
        <f t="shared" si="71"/>
        <v>0</v>
      </c>
      <c r="BO94" s="44">
        <f t="shared" si="72"/>
        <v>0</v>
      </c>
      <c r="BP94" s="44">
        <f t="shared" si="73"/>
        <v>0</v>
      </c>
      <c r="BQ94" s="42"/>
    </row>
    <row r="95" spans="1:69" s="45" customFormat="1" ht="105" x14ac:dyDescent="0.25">
      <c r="A95" s="34">
        <v>11700</v>
      </c>
      <c r="B95" s="35" t="str">
        <f>+VLOOKUP(A95,'[1]TAB. REF. PA'!$A$4:$B$14,2,FALSE)</f>
        <v>Dirección Administrativa y Financiera</v>
      </c>
      <c r="C95" s="36" t="s">
        <v>328</v>
      </c>
      <c r="D95" s="35" t="s">
        <v>256</v>
      </c>
      <c r="E95" s="36" t="s">
        <v>401</v>
      </c>
      <c r="F95" s="35" t="s">
        <v>563</v>
      </c>
      <c r="G95" s="37" t="s">
        <v>123</v>
      </c>
      <c r="H95" s="46">
        <v>1</v>
      </c>
      <c r="I95" s="36" t="s">
        <v>404</v>
      </c>
      <c r="J95" s="35" t="s">
        <v>564</v>
      </c>
      <c r="K95" s="39">
        <v>0</v>
      </c>
      <c r="L95" s="47">
        <v>1</v>
      </c>
      <c r="M95" s="41" t="s">
        <v>51</v>
      </c>
      <c r="N95" s="41" t="s">
        <v>56</v>
      </c>
      <c r="O95" s="41" t="s">
        <v>37</v>
      </c>
      <c r="P95" s="41" t="s">
        <v>40</v>
      </c>
      <c r="Q95" s="41" t="s">
        <v>217</v>
      </c>
      <c r="R95" s="42"/>
      <c r="S95" s="41" t="s">
        <v>406</v>
      </c>
      <c r="T95" s="41" t="s">
        <v>111</v>
      </c>
      <c r="U95" s="47">
        <v>1</v>
      </c>
      <c r="V95" s="35" t="str">
        <f>+$J$95</f>
        <v xml:space="preserve">No de Actos de cierre y/ o liquidaciones elaboradas / No. De Contratos terminados. </v>
      </c>
      <c r="W95" s="61">
        <v>0</v>
      </c>
      <c r="X95" s="34" t="s">
        <v>117</v>
      </c>
      <c r="Y95" s="47">
        <v>0.25</v>
      </c>
      <c r="Z95" s="35" t="str">
        <f>+$V$95</f>
        <v xml:space="preserve">No de Actos de cierre y/ o liquidaciones elaboradas / No. De Contratos terminados. </v>
      </c>
      <c r="AA95" s="39">
        <v>0</v>
      </c>
      <c r="AB95" s="42"/>
      <c r="AC95" s="42"/>
      <c r="AD95" s="40">
        <f t="shared" si="50"/>
        <v>0</v>
      </c>
      <c r="AE95" s="40" t="e">
        <f t="shared" si="51"/>
        <v>#DIV/0!</v>
      </c>
      <c r="AF95" s="40">
        <f t="shared" si="52"/>
        <v>0</v>
      </c>
      <c r="AG95" s="40" t="e">
        <f t="shared" si="53"/>
        <v>#DIV/0!</v>
      </c>
      <c r="AH95" s="47">
        <v>0.25</v>
      </c>
      <c r="AI95" s="35" t="str">
        <f>+$V$95</f>
        <v xml:space="preserve">No de Actos de cierre y/ o liquidaciones elaboradas / No. De Contratos terminados. </v>
      </c>
      <c r="AJ95" s="39">
        <v>0</v>
      </c>
      <c r="AK95" s="42"/>
      <c r="AL95" s="42"/>
      <c r="AM95" s="40">
        <f t="shared" si="54"/>
        <v>0</v>
      </c>
      <c r="AN95" s="40" t="e">
        <f t="shared" si="55"/>
        <v>#DIV/0!</v>
      </c>
      <c r="AO95" s="40">
        <f t="shared" si="56"/>
        <v>0</v>
      </c>
      <c r="AP95" s="43" t="e">
        <f t="shared" si="57"/>
        <v>#DIV/0!</v>
      </c>
      <c r="AQ95" s="47">
        <v>0.25</v>
      </c>
      <c r="AR95" s="35" t="str">
        <f>+$V$95</f>
        <v xml:space="preserve">No de Actos de cierre y/ o liquidaciones elaboradas / No. De Contratos terminados. </v>
      </c>
      <c r="AS95" s="39">
        <v>0</v>
      </c>
      <c r="AT95" s="42"/>
      <c r="AU95" s="42"/>
      <c r="AV95" s="40">
        <f t="shared" si="58"/>
        <v>0</v>
      </c>
      <c r="AW95" s="40" t="e">
        <f t="shared" si="59"/>
        <v>#DIV/0!</v>
      </c>
      <c r="AX95" s="40">
        <f t="shared" si="60"/>
        <v>0</v>
      </c>
      <c r="AY95" s="40" t="e">
        <f t="shared" si="61"/>
        <v>#DIV/0!</v>
      </c>
      <c r="AZ95" s="47">
        <v>0.25</v>
      </c>
      <c r="BA95" s="35" t="str">
        <f>+$V$95</f>
        <v xml:space="preserve">No de Actos de cierre y/ o liquidaciones elaboradas / No. De Contratos terminados. </v>
      </c>
      <c r="BB95" s="39">
        <v>0</v>
      </c>
      <c r="BC95" s="42"/>
      <c r="BD95" s="42"/>
      <c r="BE95" s="40">
        <f t="shared" si="62"/>
        <v>0</v>
      </c>
      <c r="BF95" s="40" t="e">
        <f t="shared" si="63"/>
        <v>#DIV/0!</v>
      </c>
      <c r="BG95" s="40">
        <f t="shared" si="64"/>
        <v>0</v>
      </c>
      <c r="BH95" s="40" t="e">
        <f t="shared" si="65"/>
        <v>#DIV/0!</v>
      </c>
      <c r="BI95" s="44">
        <f t="shared" si="66"/>
        <v>0</v>
      </c>
      <c r="BJ95" s="44" t="str">
        <f t="shared" si="67"/>
        <v>No Prog ni Ejec</v>
      </c>
      <c r="BK95" s="44">
        <f t="shared" si="68"/>
        <v>0</v>
      </c>
      <c r="BL95" s="44" t="str">
        <f t="shared" si="69"/>
        <v>No Prog ni Ejec</v>
      </c>
      <c r="BM95" s="44">
        <f t="shared" si="70"/>
        <v>0</v>
      </c>
      <c r="BN95" s="44" t="str">
        <f t="shared" si="71"/>
        <v>No Prog ni Ejec</v>
      </c>
      <c r="BO95" s="44">
        <f t="shared" si="72"/>
        <v>0</v>
      </c>
      <c r="BP95" s="44" t="str">
        <f t="shared" si="73"/>
        <v>No Prog ni Ejec</v>
      </c>
      <c r="BQ95" s="42"/>
    </row>
    <row r="96" spans="1:69" s="45" customFormat="1" ht="105" x14ac:dyDescent="0.25">
      <c r="A96" s="34">
        <v>11700</v>
      </c>
      <c r="B96" s="35" t="str">
        <f>+VLOOKUP(A96,'[1]TAB. REF. PA'!$A$4:$B$14,2,FALSE)</f>
        <v>Dirección Administrativa y Financiera</v>
      </c>
      <c r="C96" s="36" t="s">
        <v>328</v>
      </c>
      <c r="D96" s="35" t="s">
        <v>256</v>
      </c>
      <c r="E96" s="36" t="s">
        <v>407</v>
      </c>
      <c r="F96" s="35" t="s">
        <v>661</v>
      </c>
      <c r="G96" s="37" t="s">
        <v>123</v>
      </c>
      <c r="H96" s="46">
        <v>1</v>
      </c>
      <c r="I96" s="36" t="s">
        <v>409</v>
      </c>
      <c r="J96" s="41" t="s">
        <v>660</v>
      </c>
      <c r="K96" s="39">
        <v>487453000</v>
      </c>
      <c r="L96" s="47">
        <v>1</v>
      </c>
      <c r="M96" s="41" t="s">
        <v>45</v>
      </c>
      <c r="N96" s="41" t="s">
        <v>54</v>
      </c>
      <c r="O96" s="41" t="s">
        <v>37</v>
      </c>
      <c r="P96" s="41" t="s">
        <v>38</v>
      </c>
      <c r="Q96" s="41" t="s">
        <v>218</v>
      </c>
      <c r="R96" s="42"/>
      <c r="S96" s="41" t="s">
        <v>664</v>
      </c>
      <c r="T96" s="41" t="s">
        <v>104</v>
      </c>
      <c r="U96" s="52">
        <v>9</v>
      </c>
      <c r="V96" s="35" t="str">
        <f>+$J$96</f>
        <v>Realizar capacitación y fortalecimiento de las competencias laborales de los funcionarios</v>
      </c>
      <c r="W96" s="61">
        <f>+K96</f>
        <v>487453000</v>
      </c>
      <c r="X96" s="34" t="s">
        <v>117</v>
      </c>
      <c r="Y96" s="52">
        <v>3</v>
      </c>
      <c r="Z96" s="35" t="str">
        <f>+$J$96</f>
        <v>Realizar capacitación y fortalecimiento de las competencias laborales de los funcionarios</v>
      </c>
      <c r="AA96" s="39">
        <f>+W96*0.25</f>
        <v>121863250</v>
      </c>
      <c r="AB96" s="42"/>
      <c r="AC96" s="42"/>
      <c r="AD96" s="40">
        <f t="shared" si="50"/>
        <v>0</v>
      </c>
      <c r="AE96" s="40">
        <f t="shared" si="51"/>
        <v>0</v>
      </c>
      <c r="AF96" s="40">
        <f t="shared" si="52"/>
        <v>0</v>
      </c>
      <c r="AG96" s="40">
        <f t="shared" si="53"/>
        <v>0</v>
      </c>
      <c r="AH96" s="52">
        <v>2</v>
      </c>
      <c r="AI96" s="35" t="str">
        <f>+$J$96</f>
        <v>Realizar capacitación y fortalecimiento de las competencias laborales de los funcionarios</v>
      </c>
      <c r="AJ96" s="39">
        <v>121863250</v>
      </c>
      <c r="AK96" s="42"/>
      <c r="AL96" s="42"/>
      <c r="AM96" s="40">
        <f t="shared" si="54"/>
        <v>0</v>
      </c>
      <c r="AN96" s="40">
        <f t="shared" si="55"/>
        <v>0</v>
      </c>
      <c r="AO96" s="40">
        <f t="shared" si="56"/>
        <v>0</v>
      </c>
      <c r="AP96" s="43">
        <f t="shared" si="57"/>
        <v>0</v>
      </c>
      <c r="AQ96" s="52">
        <v>2</v>
      </c>
      <c r="AR96" s="35" t="str">
        <f>+$J$96</f>
        <v>Realizar capacitación y fortalecimiento de las competencias laborales de los funcionarios</v>
      </c>
      <c r="AS96" s="39">
        <v>121863250</v>
      </c>
      <c r="AT96" s="42"/>
      <c r="AU96" s="42"/>
      <c r="AV96" s="40">
        <f t="shared" si="58"/>
        <v>0</v>
      </c>
      <c r="AW96" s="40">
        <f t="shared" si="59"/>
        <v>0</v>
      </c>
      <c r="AX96" s="40">
        <f t="shared" si="60"/>
        <v>0</v>
      </c>
      <c r="AY96" s="40">
        <f t="shared" si="61"/>
        <v>0</v>
      </c>
      <c r="AZ96" s="52">
        <v>2</v>
      </c>
      <c r="BA96" s="35" t="str">
        <f>+$J$96</f>
        <v>Realizar capacitación y fortalecimiento de las competencias laborales de los funcionarios</v>
      </c>
      <c r="BB96" s="39">
        <v>121863250</v>
      </c>
      <c r="BC96" s="42"/>
      <c r="BD96" s="42"/>
      <c r="BE96" s="40">
        <f t="shared" si="62"/>
        <v>0</v>
      </c>
      <c r="BF96" s="40">
        <f t="shared" si="63"/>
        <v>0</v>
      </c>
      <c r="BG96" s="40">
        <f t="shared" si="64"/>
        <v>0</v>
      </c>
      <c r="BH96" s="40">
        <f t="shared" si="65"/>
        <v>0</v>
      </c>
      <c r="BI96" s="44">
        <f t="shared" si="66"/>
        <v>0</v>
      </c>
      <c r="BJ96" s="44">
        <f t="shared" si="67"/>
        <v>0</v>
      </c>
      <c r="BK96" s="44">
        <f t="shared" si="68"/>
        <v>0</v>
      </c>
      <c r="BL96" s="44">
        <f t="shared" si="69"/>
        <v>0</v>
      </c>
      <c r="BM96" s="44">
        <f t="shared" si="70"/>
        <v>0</v>
      </c>
      <c r="BN96" s="44">
        <f t="shared" si="71"/>
        <v>0</v>
      </c>
      <c r="BO96" s="44">
        <f t="shared" si="72"/>
        <v>0</v>
      </c>
      <c r="BP96" s="44">
        <f t="shared" si="73"/>
        <v>0</v>
      </c>
      <c r="BQ96" s="42"/>
    </row>
    <row r="97" spans="1:69" s="45" customFormat="1" ht="105" x14ac:dyDescent="0.25">
      <c r="A97" s="34">
        <v>11700</v>
      </c>
      <c r="B97" s="35" t="str">
        <f>+VLOOKUP(A97,'[1]TAB. REF. PA'!$A$4:$B$14,2,FALSE)</f>
        <v>Dirección Administrativa y Financiera</v>
      </c>
      <c r="C97" s="36" t="s">
        <v>328</v>
      </c>
      <c r="D97" s="35" t="s">
        <v>256</v>
      </c>
      <c r="E97" s="36" t="s">
        <v>407</v>
      </c>
      <c r="F97" s="35" t="s">
        <v>662</v>
      </c>
      <c r="G97" s="37" t="s">
        <v>123</v>
      </c>
      <c r="H97" s="46">
        <v>1</v>
      </c>
      <c r="I97" s="36" t="s">
        <v>629</v>
      </c>
      <c r="J97" s="41" t="s">
        <v>663</v>
      </c>
      <c r="K97" s="39">
        <v>332547000</v>
      </c>
      <c r="L97" s="47">
        <v>1</v>
      </c>
      <c r="M97" s="41" t="s">
        <v>45</v>
      </c>
      <c r="N97" s="41" t="s">
        <v>54</v>
      </c>
      <c r="O97" s="41" t="s">
        <v>37</v>
      </c>
      <c r="P97" s="41" t="s">
        <v>38</v>
      </c>
      <c r="Q97" s="41" t="s">
        <v>218</v>
      </c>
      <c r="R97" s="42"/>
      <c r="S97" s="41" t="s">
        <v>411</v>
      </c>
      <c r="T97" s="41" t="s">
        <v>104</v>
      </c>
      <c r="U97" s="47">
        <v>1</v>
      </c>
      <c r="V97" s="35" t="str">
        <f>+$J$97</f>
        <v>Realizar actividades para fortalecer la calidad de vida de los servidores públicos de la entidad, así como el clima organizacional</v>
      </c>
      <c r="W97" s="61">
        <f>+K97</f>
        <v>332547000</v>
      </c>
      <c r="X97" s="34" t="s">
        <v>114</v>
      </c>
      <c r="Y97" s="47">
        <v>0.25</v>
      </c>
      <c r="Z97" s="35" t="str">
        <f>+$J$97</f>
        <v>Realizar actividades para fortalecer la calidad de vida de los servidores públicos de la entidad, así como el clima organizacional</v>
      </c>
      <c r="AA97" s="39">
        <f>+W97*0.2</f>
        <v>66509400</v>
      </c>
      <c r="AB97" s="42"/>
      <c r="AC97" s="42"/>
      <c r="AD97" s="40">
        <f t="shared" si="50"/>
        <v>0</v>
      </c>
      <c r="AE97" s="40">
        <f t="shared" si="51"/>
        <v>0</v>
      </c>
      <c r="AF97" s="40">
        <f t="shared" si="52"/>
        <v>0</v>
      </c>
      <c r="AG97" s="40">
        <f t="shared" si="53"/>
        <v>0</v>
      </c>
      <c r="AH97" s="47">
        <v>0.25</v>
      </c>
      <c r="AI97" s="35" t="str">
        <f>+$J$97</f>
        <v>Realizar actividades para fortalecer la calidad de vida de los servidores públicos de la entidad, así como el clima organizacional</v>
      </c>
      <c r="AJ97" s="39">
        <f>+W97*0.3</f>
        <v>99764100</v>
      </c>
      <c r="AK97" s="42"/>
      <c r="AL97" s="42"/>
      <c r="AM97" s="40">
        <f t="shared" si="54"/>
        <v>0</v>
      </c>
      <c r="AN97" s="40">
        <f t="shared" si="55"/>
        <v>0</v>
      </c>
      <c r="AO97" s="40">
        <f t="shared" si="56"/>
        <v>0</v>
      </c>
      <c r="AP97" s="43">
        <f t="shared" si="57"/>
        <v>0</v>
      </c>
      <c r="AQ97" s="47">
        <v>0.25</v>
      </c>
      <c r="AR97" s="35" t="str">
        <f>+$J$97</f>
        <v>Realizar actividades para fortalecer la calidad de vida de los servidores públicos de la entidad, así como el clima organizacional</v>
      </c>
      <c r="AS97" s="39">
        <v>66509400</v>
      </c>
      <c r="AT97" s="42"/>
      <c r="AU97" s="42"/>
      <c r="AV97" s="40">
        <f t="shared" si="58"/>
        <v>0</v>
      </c>
      <c r="AW97" s="40">
        <f t="shared" si="59"/>
        <v>0</v>
      </c>
      <c r="AX97" s="40">
        <f t="shared" si="60"/>
        <v>0</v>
      </c>
      <c r="AY97" s="40">
        <f t="shared" si="61"/>
        <v>0</v>
      </c>
      <c r="AZ97" s="47">
        <v>0.25</v>
      </c>
      <c r="BA97" s="35" t="str">
        <f>+$J$97</f>
        <v>Realizar actividades para fortalecer la calidad de vida de los servidores públicos de la entidad, así como el clima organizacional</v>
      </c>
      <c r="BB97" s="39">
        <v>99764100</v>
      </c>
      <c r="BC97" s="42"/>
      <c r="BD97" s="42"/>
      <c r="BE97" s="40">
        <f t="shared" si="62"/>
        <v>0</v>
      </c>
      <c r="BF97" s="40">
        <f t="shared" si="63"/>
        <v>0</v>
      </c>
      <c r="BG97" s="40">
        <f t="shared" si="64"/>
        <v>0</v>
      </c>
      <c r="BH97" s="40">
        <f t="shared" si="65"/>
        <v>0</v>
      </c>
      <c r="BI97" s="44">
        <f t="shared" si="66"/>
        <v>0</v>
      </c>
      <c r="BJ97" s="44">
        <f t="shared" si="67"/>
        <v>0</v>
      </c>
      <c r="BK97" s="44">
        <f t="shared" si="68"/>
        <v>0</v>
      </c>
      <c r="BL97" s="44">
        <f t="shared" si="69"/>
        <v>0</v>
      </c>
      <c r="BM97" s="44">
        <f t="shared" si="70"/>
        <v>0</v>
      </c>
      <c r="BN97" s="44">
        <f t="shared" si="71"/>
        <v>0</v>
      </c>
      <c r="BO97" s="44">
        <f t="shared" si="72"/>
        <v>0</v>
      </c>
      <c r="BP97" s="44">
        <f t="shared" si="73"/>
        <v>0</v>
      </c>
      <c r="BQ97" s="42"/>
    </row>
    <row r="98" spans="1:69" s="58" customFormat="1" ht="105" x14ac:dyDescent="0.25">
      <c r="A98" s="34">
        <v>11700</v>
      </c>
      <c r="B98" s="35" t="str">
        <f>+VLOOKUP(A98,'[1]TAB. REF. PA'!$A$4:$B$14,2,FALSE)</f>
        <v>Dirección Administrativa y Financiera</v>
      </c>
      <c r="C98" s="36" t="s">
        <v>328</v>
      </c>
      <c r="D98" s="35" t="s">
        <v>256</v>
      </c>
      <c r="E98" s="36" t="s">
        <v>412</v>
      </c>
      <c r="F98" s="35" t="s">
        <v>413</v>
      </c>
      <c r="G98" s="37" t="s">
        <v>123</v>
      </c>
      <c r="H98" s="50">
        <v>1</v>
      </c>
      <c r="I98" s="36" t="s">
        <v>416</v>
      </c>
      <c r="J98" s="41" t="s">
        <v>565</v>
      </c>
      <c r="K98" s="39">
        <f>+VLOOKUP(I98,'[1]Plan Adquisiciones'!$Z$5:$AC$47,4,FALSE)</f>
        <v>6000000</v>
      </c>
      <c r="L98" s="47">
        <v>1</v>
      </c>
      <c r="M98" s="41" t="s">
        <v>45</v>
      </c>
      <c r="N98" s="41" t="s">
        <v>54</v>
      </c>
      <c r="O98" s="41" t="s">
        <v>37</v>
      </c>
      <c r="P98" s="41" t="s">
        <v>38</v>
      </c>
      <c r="Q98" s="41" t="s">
        <v>218</v>
      </c>
      <c r="R98" s="42"/>
      <c r="S98" s="41" t="s">
        <v>182</v>
      </c>
      <c r="T98" s="41" t="s">
        <v>104</v>
      </c>
      <c r="U98" s="47">
        <v>1</v>
      </c>
      <c r="V98" s="35" t="str">
        <f>+$J$98</f>
        <v>Realización de Exámenes de Salud Ocupacional (pre-ocupacionales, exámenes médicos post-ocupacionales y exámenes médicos post-incapacidad)</v>
      </c>
      <c r="W98" s="61">
        <f>+K98</f>
        <v>6000000</v>
      </c>
      <c r="X98" s="34" t="s">
        <v>114</v>
      </c>
      <c r="Y98" s="100">
        <v>0.25</v>
      </c>
      <c r="Z98" s="35" t="str">
        <f>+$V$98</f>
        <v>Realización de Exámenes de Salud Ocupacional (pre-ocupacionales, exámenes médicos post-ocupacionales y exámenes médicos post-incapacidad)</v>
      </c>
      <c r="AA98" s="39">
        <v>1500000</v>
      </c>
      <c r="AB98" s="42"/>
      <c r="AC98" s="42"/>
      <c r="AD98" s="40">
        <f t="shared" si="50"/>
        <v>0</v>
      </c>
      <c r="AE98" s="40">
        <f t="shared" si="51"/>
        <v>0</v>
      </c>
      <c r="AF98" s="40">
        <f t="shared" si="52"/>
        <v>0</v>
      </c>
      <c r="AG98" s="40">
        <f t="shared" si="53"/>
        <v>0</v>
      </c>
      <c r="AH98" s="100">
        <v>0.25</v>
      </c>
      <c r="AI98" s="35" t="str">
        <f>+$V$98</f>
        <v>Realización de Exámenes de Salud Ocupacional (pre-ocupacionales, exámenes médicos post-ocupacionales y exámenes médicos post-incapacidad)</v>
      </c>
      <c r="AJ98" s="39">
        <v>1500000</v>
      </c>
      <c r="AK98" s="42"/>
      <c r="AL98" s="42"/>
      <c r="AM98" s="40">
        <f t="shared" si="54"/>
        <v>0</v>
      </c>
      <c r="AN98" s="40">
        <f t="shared" si="55"/>
        <v>0</v>
      </c>
      <c r="AO98" s="40">
        <f t="shared" si="56"/>
        <v>0</v>
      </c>
      <c r="AP98" s="43">
        <f t="shared" si="57"/>
        <v>0</v>
      </c>
      <c r="AQ98" s="100">
        <v>0.25</v>
      </c>
      <c r="AR98" s="35" t="str">
        <f>+$V$98</f>
        <v>Realización de Exámenes de Salud Ocupacional (pre-ocupacionales, exámenes médicos post-ocupacionales y exámenes médicos post-incapacidad)</v>
      </c>
      <c r="AS98" s="39">
        <v>1500000</v>
      </c>
      <c r="AT98" s="42"/>
      <c r="AU98" s="42"/>
      <c r="AV98" s="40">
        <f t="shared" si="58"/>
        <v>0</v>
      </c>
      <c r="AW98" s="40">
        <f t="shared" si="59"/>
        <v>0</v>
      </c>
      <c r="AX98" s="40">
        <f t="shared" si="60"/>
        <v>0</v>
      </c>
      <c r="AY98" s="40">
        <f t="shared" si="61"/>
        <v>0</v>
      </c>
      <c r="AZ98" s="100">
        <v>0.25</v>
      </c>
      <c r="BA98" s="35" t="str">
        <f>+$V$98</f>
        <v>Realización de Exámenes de Salud Ocupacional (pre-ocupacionales, exámenes médicos post-ocupacionales y exámenes médicos post-incapacidad)</v>
      </c>
      <c r="BB98" s="39">
        <v>1500000</v>
      </c>
      <c r="BC98" s="42"/>
      <c r="BD98" s="42"/>
      <c r="BE98" s="40">
        <f t="shared" si="62"/>
        <v>0</v>
      </c>
      <c r="BF98" s="40">
        <f t="shared" si="63"/>
        <v>0</v>
      </c>
      <c r="BG98" s="40">
        <f t="shared" si="64"/>
        <v>0</v>
      </c>
      <c r="BH98" s="40">
        <f t="shared" si="65"/>
        <v>0</v>
      </c>
      <c r="BI98" s="57">
        <f t="shared" si="66"/>
        <v>0</v>
      </c>
      <c r="BJ98" s="57">
        <f t="shared" si="67"/>
        <v>0</v>
      </c>
      <c r="BK98" s="57">
        <f t="shared" si="68"/>
        <v>0</v>
      </c>
      <c r="BL98" s="57">
        <f t="shared" si="69"/>
        <v>0</v>
      </c>
      <c r="BM98" s="57">
        <f t="shared" si="70"/>
        <v>0</v>
      </c>
      <c r="BN98" s="57">
        <f t="shared" si="71"/>
        <v>0</v>
      </c>
      <c r="BO98" s="57">
        <f t="shared" si="72"/>
        <v>0</v>
      </c>
      <c r="BP98" s="57">
        <f t="shared" si="73"/>
        <v>0</v>
      </c>
      <c r="BQ98" s="21"/>
    </row>
    <row r="99" spans="1:69" s="58" customFormat="1" ht="105" x14ac:dyDescent="0.25">
      <c r="A99" s="34">
        <v>11700</v>
      </c>
      <c r="B99" s="35" t="str">
        <f>+VLOOKUP(A99,'[1]TAB. REF. PA'!$A$4:$B$14,2,FALSE)</f>
        <v>Dirección Administrativa y Financiera</v>
      </c>
      <c r="C99" s="36" t="s">
        <v>328</v>
      </c>
      <c r="D99" s="35" t="s">
        <v>256</v>
      </c>
      <c r="E99" s="36" t="s">
        <v>414</v>
      </c>
      <c r="F99" s="35" t="s">
        <v>408</v>
      </c>
      <c r="G99" s="37" t="s">
        <v>124</v>
      </c>
      <c r="H99" s="36">
        <v>12</v>
      </c>
      <c r="I99" s="36" t="s">
        <v>415</v>
      </c>
      <c r="J99" s="38" t="s">
        <v>417</v>
      </c>
      <c r="K99" s="39">
        <v>62099999.999999993</v>
      </c>
      <c r="L99" s="47">
        <v>1</v>
      </c>
      <c r="M99" s="41" t="s">
        <v>45</v>
      </c>
      <c r="N99" s="41" t="s">
        <v>54</v>
      </c>
      <c r="O99" s="41" t="s">
        <v>37</v>
      </c>
      <c r="P99" s="41" t="s">
        <v>38</v>
      </c>
      <c r="Q99" s="41" t="s">
        <v>218</v>
      </c>
      <c r="R99" s="42"/>
      <c r="S99" s="41" t="s">
        <v>658</v>
      </c>
      <c r="T99" s="41" t="s">
        <v>104</v>
      </c>
      <c r="U99" s="42">
        <v>12</v>
      </c>
      <c r="V99" s="35" t="str">
        <f>+$J$99</f>
        <v>Generar y Liquidar Nomina ADRES</v>
      </c>
      <c r="W99" s="61">
        <f>+K99*0.25</f>
        <v>15524999.999999998</v>
      </c>
      <c r="X99" s="34" t="s">
        <v>117</v>
      </c>
      <c r="Y99" s="37">
        <v>3</v>
      </c>
      <c r="Z99" s="35" t="s">
        <v>417</v>
      </c>
      <c r="AA99" s="61">
        <v>15524999.999999998</v>
      </c>
      <c r="AB99" s="42"/>
      <c r="AC99" s="42"/>
      <c r="AD99" s="40">
        <v>0</v>
      </c>
      <c r="AE99" s="40" t="e">
        <v>#DIV/0!</v>
      </c>
      <c r="AF99" s="40">
        <v>0</v>
      </c>
      <c r="AG99" s="40" t="e">
        <v>#DIV/0!</v>
      </c>
      <c r="AH99" s="37">
        <v>3</v>
      </c>
      <c r="AI99" s="35" t="s">
        <v>417</v>
      </c>
      <c r="AJ99" s="61">
        <v>15524999.999999998</v>
      </c>
      <c r="AK99" s="42"/>
      <c r="AL99" s="42"/>
      <c r="AM99" s="40">
        <v>0</v>
      </c>
      <c r="AN99" s="40" t="e">
        <v>#DIV/0!</v>
      </c>
      <c r="AO99" s="40">
        <v>0</v>
      </c>
      <c r="AP99" s="43" t="e">
        <v>#DIV/0!</v>
      </c>
      <c r="AQ99" s="37">
        <v>3</v>
      </c>
      <c r="AR99" s="35" t="s">
        <v>417</v>
      </c>
      <c r="AS99" s="61">
        <v>0</v>
      </c>
      <c r="AT99" s="42"/>
      <c r="AU99" s="42"/>
      <c r="AV99" s="40">
        <v>0</v>
      </c>
      <c r="AW99" s="40" t="e">
        <v>#DIV/0!</v>
      </c>
      <c r="AX99" s="40">
        <v>0</v>
      </c>
      <c r="AY99" s="40" t="e">
        <v>#DIV/0!</v>
      </c>
      <c r="AZ99" s="37">
        <v>3</v>
      </c>
      <c r="BA99" s="35" t="s">
        <v>417</v>
      </c>
      <c r="BB99" s="61">
        <v>0</v>
      </c>
      <c r="BC99" s="42"/>
      <c r="BD99" s="42"/>
      <c r="BE99" s="40" t="e">
        <v>#DIV/0!</v>
      </c>
      <c r="BF99" s="40" t="e">
        <v>#DIV/0!</v>
      </c>
      <c r="BG99" s="40">
        <v>0</v>
      </c>
      <c r="BH99" s="40" t="e">
        <v>#DIV/0!</v>
      </c>
      <c r="BI99" s="57">
        <f t="shared" si="66"/>
        <v>0</v>
      </c>
      <c r="BJ99" s="57">
        <f t="shared" si="67"/>
        <v>0</v>
      </c>
      <c r="BK99" s="57">
        <f t="shared" si="68"/>
        <v>0</v>
      </c>
      <c r="BL99" s="57">
        <f t="shared" si="69"/>
        <v>0</v>
      </c>
      <c r="BM99" s="57">
        <f t="shared" si="70"/>
        <v>0</v>
      </c>
      <c r="BN99" s="57" t="str">
        <f t="shared" si="71"/>
        <v>No Prog ni Ejec</v>
      </c>
      <c r="BO99" s="57">
        <f t="shared" si="72"/>
        <v>0</v>
      </c>
      <c r="BP99" s="57" t="str">
        <f t="shared" si="73"/>
        <v>No Prog ni Ejec</v>
      </c>
      <c r="BQ99" s="21"/>
    </row>
    <row r="100" spans="1:69" s="58" customFormat="1" ht="105" x14ac:dyDescent="0.25">
      <c r="A100" s="34">
        <v>11700</v>
      </c>
      <c r="B100" s="35" t="str">
        <f>+VLOOKUP(A100,'[1]TAB. REF. PA'!$A$4:$B$14,2,FALSE)</f>
        <v>Dirección Administrativa y Financiera</v>
      </c>
      <c r="C100" s="36" t="s">
        <v>328</v>
      </c>
      <c r="D100" s="35" t="s">
        <v>256</v>
      </c>
      <c r="E100" s="36" t="s">
        <v>418</v>
      </c>
      <c r="F100" s="35" t="s">
        <v>419</v>
      </c>
      <c r="G100" s="37" t="s">
        <v>659</v>
      </c>
      <c r="H100" s="50">
        <v>1</v>
      </c>
      <c r="I100" s="36" t="s">
        <v>420</v>
      </c>
      <c r="J100" s="41" t="s">
        <v>566</v>
      </c>
      <c r="K100" s="39">
        <v>27880404</v>
      </c>
      <c r="L100" s="47">
        <v>1</v>
      </c>
      <c r="M100" s="41" t="s">
        <v>45</v>
      </c>
      <c r="N100" s="41" t="s">
        <v>54</v>
      </c>
      <c r="O100" s="41" t="s">
        <v>37</v>
      </c>
      <c r="P100" s="41" t="s">
        <v>38</v>
      </c>
      <c r="Q100" s="41" t="s">
        <v>218</v>
      </c>
      <c r="R100" s="42"/>
      <c r="S100" s="101" t="s">
        <v>379</v>
      </c>
      <c r="T100" s="41" t="s">
        <v>104</v>
      </c>
      <c r="U100" s="102">
        <v>1</v>
      </c>
      <c r="V100" s="35" t="s">
        <v>566</v>
      </c>
      <c r="W100" s="61">
        <f>+K100</f>
        <v>27880404</v>
      </c>
      <c r="X100" s="34" t="s">
        <v>114</v>
      </c>
      <c r="Y100" s="102">
        <v>0.25</v>
      </c>
      <c r="Z100" s="35" t="s">
        <v>566</v>
      </c>
      <c r="AA100" s="61">
        <f>+W100*Y100</f>
        <v>6970101</v>
      </c>
      <c r="AB100" s="42"/>
      <c r="AC100" s="42"/>
      <c r="AD100" s="40" t="e">
        <v>#DIV/0!</v>
      </c>
      <c r="AE100" s="40" t="e">
        <v>#DIV/0!</v>
      </c>
      <c r="AF100" s="40" t="e">
        <v>#DIV/0!</v>
      </c>
      <c r="AG100" s="40" t="e">
        <v>#DIV/0!</v>
      </c>
      <c r="AH100" s="102">
        <v>0.25</v>
      </c>
      <c r="AI100" s="35" t="s">
        <v>566</v>
      </c>
      <c r="AJ100" s="61">
        <f>+W100*AH100</f>
        <v>6970101</v>
      </c>
      <c r="AK100" s="42"/>
      <c r="AL100" s="42">
        <v>0</v>
      </c>
      <c r="AM100" s="40" t="e">
        <v>#DIV/0!</v>
      </c>
      <c r="AN100" s="40" t="e">
        <v>#DIV/0!</v>
      </c>
      <c r="AO100" s="40" t="e">
        <v>#DIV/0!</v>
      </c>
      <c r="AP100" s="43" t="e">
        <v>#DIV/0!</v>
      </c>
      <c r="AQ100" s="102">
        <v>0.25</v>
      </c>
      <c r="AR100" s="35" t="s">
        <v>566</v>
      </c>
      <c r="AS100" s="61">
        <f>+W100*AQ100</f>
        <v>6970101</v>
      </c>
      <c r="AT100" s="42">
        <v>0</v>
      </c>
      <c r="AU100" s="42"/>
      <c r="AV100" s="40" t="e">
        <v>#DIV/0!</v>
      </c>
      <c r="AW100" s="40" t="e">
        <v>#DIV/0!</v>
      </c>
      <c r="AX100" s="40" t="e">
        <v>#DIV/0!</v>
      </c>
      <c r="AY100" s="40" t="e">
        <v>#DIV/0!</v>
      </c>
      <c r="AZ100" s="102">
        <v>0.25</v>
      </c>
      <c r="BA100" s="35" t="s">
        <v>566</v>
      </c>
      <c r="BB100" s="61">
        <f>+W100*AZ100</f>
        <v>6970101</v>
      </c>
      <c r="BC100" s="42"/>
      <c r="BD100" s="42"/>
      <c r="BE100" s="40" t="e">
        <v>#DIV/0!</v>
      </c>
      <c r="BF100" s="40" t="e">
        <v>#DIV/0!</v>
      </c>
      <c r="BG100" s="40" t="e">
        <v>#DIV/0!</v>
      </c>
      <c r="BH100" s="40" t="e">
        <v>#DIV/0!</v>
      </c>
      <c r="BI100" s="57">
        <f t="shared" si="66"/>
        <v>0</v>
      </c>
      <c r="BJ100" s="57">
        <f t="shared" si="67"/>
        <v>0</v>
      </c>
      <c r="BK100" s="57">
        <f t="shared" si="68"/>
        <v>0</v>
      </c>
      <c r="BL100" s="57">
        <f t="shared" si="69"/>
        <v>0</v>
      </c>
      <c r="BM100" s="57">
        <f t="shared" si="70"/>
        <v>0</v>
      </c>
      <c r="BN100" s="57">
        <f t="shared" si="71"/>
        <v>0</v>
      </c>
      <c r="BO100" s="57">
        <f t="shared" si="72"/>
        <v>0</v>
      </c>
      <c r="BP100" s="57">
        <f t="shared" si="73"/>
        <v>0</v>
      </c>
      <c r="BQ100" s="21"/>
    </row>
    <row r="101" spans="1:69" s="58" customFormat="1" ht="105" x14ac:dyDescent="0.25">
      <c r="A101" s="34">
        <v>11700</v>
      </c>
      <c r="B101" s="35" t="str">
        <f>+VLOOKUP(A101,'[1]TAB. REF. PA'!$A$4:$B$14,2,FALSE)</f>
        <v>Dirección Administrativa y Financiera</v>
      </c>
      <c r="C101" s="36" t="s">
        <v>328</v>
      </c>
      <c r="D101" s="35" t="s">
        <v>256</v>
      </c>
      <c r="E101" s="36" t="s">
        <v>418</v>
      </c>
      <c r="F101" s="35" t="s">
        <v>419</v>
      </c>
      <c r="G101" s="37"/>
      <c r="H101" s="36"/>
      <c r="I101" s="36" t="s">
        <v>630</v>
      </c>
      <c r="J101" s="41" t="s">
        <v>421</v>
      </c>
      <c r="K101" s="39">
        <f>+VLOOKUP(I101,'[1]Plan Adquisiciones'!$Z$4:$AC$47,4,FALSE)</f>
        <v>48960000</v>
      </c>
      <c r="L101" s="47">
        <v>1</v>
      </c>
      <c r="M101" s="41" t="s">
        <v>45</v>
      </c>
      <c r="N101" s="41" t="s">
        <v>54</v>
      </c>
      <c r="O101" s="41" t="s">
        <v>37</v>
      </c>
      <c r="P101" s="41" t="s">
        <v>38</v>
      </c>
      <c r="Q101" s="41" t="s">
        <v>218</v>
      </c>
      <c r="R101" s="42"/>
      <c r="S101" s="101" t="s">
        <v>379</v>
      </c>
      <c r="T101" s="41" t="s">
        <v>104</v>
      </c>
      <c r="U101" s="100">
        <v>1</v>
      </c>
      <c r="V101" s="35" t="str">
        <f>+$J$101</f>
        <v>Expedición de Certificaciones de Personal</v>
      </c>
      <c r="W101" s="61">
        <f t="shared" ref="W101:W104" si="74">+K101</f>
        <v>48960000</v>
      </c>
      <c r="X101" s="34" t="s">
        <v>114</v>
      </c>
      <c r="Y101" s="100">
        <v>0.25</v>
      </c>
      <c r="Z101" s="35" t="str">
        <f>+$J$101</f>
        <v>Expedición de Certificaciones de Personal</v>
      </c>
      <c r="AA101" s="61">
        <f>+W101*Y101</f>
        <v>12240000</v>
      </c>
      <c r="AB101" s="42"/>
      <c r="AC101" s="42"/>
      <c r="AD101" s="40">
        <f t="shared" si="50"/>
        <v>0</v>
      </c>
      <c r="AE101" s="40">
        <f t="shared" si="51"/>
        <v>0</v>
      </c>
      <c r="AF101" s="40">
        <f t="shared" si="52"/>
        <v>0</v>
      </c>
      <c r="AG101" s="40">
        <f t="shared" si="53"/>
        <v>0</v>
      </c>
      <c r="AH101" s="100">
        <v>0.25</v>
      </c>
      <c r="AI101" s="35" t="str">
        <f>+$J$101</f>
        <v>Expedición de Certificaciones de Personal</v>
      </c>
      <c r="AJ101" s="61">
        <v>12240000</v>
      </c>
      <c r="AK101" s="42"/>
      <c r="AL101" s="42"/>
      <c r="AM101" s="40">
        <f t="shared" si="54"/>
        <v>0</v>
      </c>
      <c r="AN101" s="40">
        <f t="shared" si="55"/>
        <v>0</v>
      </c>
      <c r="AO101" s="40">
        <f t="shared" si="56"/>
        <v>0</v>
      </c>
      <c r="AP101" s="43">
        <f t="shared" si="57"/>
        <v>0</v>
      </c>
      <c r="AQ101" s="100">
        <v>0.25</v>
      </c>
      <c r="AR101" s="35" t="str">
        <f>+$J$101</f>
        <v>Expedición de Certificaciones de Personal</v>
      </c>
      <c r="AS101" s="61">
        <v>12240000</v>
      </c>
      <c r="AT101" s="42"/>
      <c r="AU101" s="42"/>
      <c r="AV101" s="40">
        <f t="shared" si="58"/>
        <v>0</v>
      </c>
      <c r="AW101" s="40">
        <f t="shared" si="59"/>
        <v>0</v>
      </c>
      <c r="AX101" s="40">
        <f t="shared" si="60"/>
        <v>0</v>
      </c>
      <c r="AY101" s="40">
        <f t="shared" si="61"/>
        <v>0</v>
      </c>
      <c r="AZ101" s="100">
        <v>0.25</v>
      </c>
      <c r="BA101" s="35" t="str">
        <f>+$J$101</f>
        <v>Expedición de Certificaciones de Personal</v>
      </c>
      <c r="BB101" s="61">
        <v>12240000</v>
      </c>
      <c r="BC101" s="42"/>
      <c r="BD101" s="42"/>
      <c r="BE101" s="40">
        <f t="shared" si="62"/>
        <v>0</v>
      </c>
      <c r="BF101" s="40">
        <f t="shared" si="63"/>
        <v>0</v>
      </c>
      <c r="BG101" s="40">
        <f t="shared" si="64"/>
        <v>0</v>
      </c>
      <c r="BH101" s="40">
        <f t="shared" si="65"/>
        <v>0</v>
      </c>
      <c r="BI101" s="57">
        <f t="shared" si="66"/>
        <v>0</v>
      </c>
      <c r="BJ101" s="57">
        <f t="shared" si="67"/>
        <v>0</v>
      </c>
      <c r="BK101" s="57">
        <f t="shared" si="68"/>
        <v>0</v>
      </c>
      <c r="BL101" s="57">
        <f t="shared" si="69"/>
        <v>0</v>
      </c>
      <c r="BM101" s="57">
        <f t="shared" si="70"/>
        <v>0</v>
      </c>
      <c r="BN101" s="57">
        <f t="shared" si="71"/>
        <v>0</v>
      </c>
      <c r="BO101" s="57">
        <f t="shared" si="72"/>
        <v>0</v>
      </c>
      <c r="BP101" s="57">
        <f t="shared" si="73"/>
        <v>0</v>
      </c>
      <c r="BQ101" s="21"/>
    </row>
    <row r="102" spans="1:69" s="58" customFormat="1" ht="105" x14ac:dyDescent="0.25">
      <c r="A102" s="62">
        <v>11700</v>
      </c>
      <c r="B102" s="63" t="str">
        <f>+VLOOKUP(A102,'[1]TAB. REF. PA'!$A$4:$B$14,2,FALSE)</f>
        <v>Dirección Administrativa y Financiera</v>
      </c>
      <c r="C102" s="64" t="s">
        <v>328</v>
      </c>
      <c r="D102" s="63" t="s">
        <v>256</v>
      </c>
      <c r="E102" s="64" t="s">
        <v>422</v>
      </c>
      <c r="F102" s="63" t="s">
        <v>567</v>
      </c>
      <c r="G102" s="65" t="s">
        <v>123</v>
      </c>
      <c r="H102" s="105">
        <v>1</v>
      </c>
      <c r="I102" s="64" t="s">
        <v>423</v>
      </c>
      <c r="J102" s="69" t="s">
        <v>424</v>
      </c>
      <c r="K102" s="67">
        <f>+VLOOKUP(I102,'[1]Plan Adquisiciones'!$Z$5:$AC$47,4,FALSE)</f>
        <v>60000000</v>
      </c>
      <c r="L102" s="75">
        <v>1</v>
      </c>
      <c r="M102" s="69" t="s">
        <v>48</v>
      </c>
      <c r="N102" s="69" t="s">
        <v>68</v>
      </c>
      <c r="O102" s="69" t="s">
        <v>37</v>
      </c>
      <c r="P102" s="69" t="s">
        <v>38</v>
      </c>
      <c r="Q102" s="69" t="s">
        <v>229</v>
      </c>
      <c r="R102" s="70"/>
      <c r="S102" s="106" t="s">
        <v>670</v>
      </c>
      <c r="T102" s="69" t="s">
        <v>99</v>
      </c>
      <c r="U102" s="99">
        <v>1</v>
      </c>
      <c r="V102" s="63" t="str">
        <f>+$J$102</f>
        <v>Publicación Actos Administrativos Diario Oficial</v>
      </c>
      <c r="W102" s="77">
        <f t="shared" si="74"/>
        <v>60000000</v>
      </c>
      <c r="X102" s="62" t="s">
        <v>114</v>
      </c>
      <c r="Y102" s="65">
        <v>0</v>
      </c>
      <c r="Z102" s="63" t="str">
        <f>+V102</f>
        <v>Publicación Actos Administrativos Diario Oficial</v>
      </c>
      <c r="AA102" s="77">
        <v>0</v>
      </c>
      <c r="AB102" s="70"/>
      <c r="AC102" s="70"/>
      <c r="AD102" s="68" t="e">
        <f>+(AB102/Y102)</f>
        <v>#DIV/0!</v>
      </c>
      <c r="AE102" s="68" t="e">
        <f t="shared" si="51"/>
        <v>#DIV/0!</v>
      </c>
      <c r="AF102" s="68">
        <f t="shared" si="52"/>
        <v>0</v>
      </c>
      <c r="AG102" s="68">
        <f t="shared" si="53"/>
        <v>0</v>
      </c>
      <c r="AH102" s="107">
        <v>0.5</v>
      </c>
      <c r="AI102" s="63" t="str">
        <f>+V102</f>
        <v>Publicación Actos Administrativos Diario Oficial</v>
      </c>
      <c r="AJ102" s="77">
        <v>30000000</v>
      </c>
      <c r="AK102" s="70"/>
      <c r="AL102" s="70"/>
      <c r="AM102" s="68">
        <f t="shared" si="54"/>
        <v>0</v>
      </c>
      <c r="AN102" s="68">
        <f t="shared" si="55"/>
        <v>0</v>
      </c>
      <c r="AO102" s="68">
        <f t="shared" si="56"/>
        <v>0</v>
      </c>
      <c r="AP102" s="71">
        <f t="shared" si="57"/>
        <v>0</v>
      </c>
      <c r="AQ102" s="107"/>
      <c r="AR102" s="63" t="str">
        <f>+V102</f>
        <v>Publicación Actos Administrativos Diario Oficial</v>
      </c>
      <c r="AS102" s="77">
        <v>0</v>
      </c>
      <c r="AT102" s="70"/>
      <c r="AU102" s="70"/>
      <c r="AV102" s="68" t="e">
        <f t="shared" si="58"/>
        <v>#DIV/0!</v>
      </c>
      <c r="AW102" s="68" t="e">
        <f t="shared" si="59"/>
        <v>#DIV/0!</v>
      </c>
      <c r="AX102" s="68">
        <f t="shared" si="60"/>
        <v>0</v>
      </c>
      <c r="AY102" s="68">
        <f t="shared" si="61"/>
        <v>0</v>
      </c>
      <c r="AZ102" s="107">
        <v>0.5</v>
      </c>
      <c r="BA102" s="63" t="str">
        <f>+V102</f>
        <v>Publicación Actos Administrativos Diario Oficial</v>
      </c>
      <c r="BB102" s="77">
        <v>30000000</v>
      </c>
      <c r="BC102" s="70"/>
      <c r="BD102" s="70"/>
      <c r="BE102" s="68">
        <f t="shared" si="62"/>
        <v>0</v>
      </c>
      <c r="BF102" s="68">
        <f t="shared" si="63"/>
        <v>0</v>
      </c>
      <c r="BG102" s="68">
        <f t="shared" si="64"/>
        <v>0</v>
      </c>
      <c r="BH102" s="68">
        <f t="shared" si="65"/>
        <v>0</v>
      </c>
      <c r="BI102" s="57" t="str">
        <f t="shared" si="66"/>
        <v>No Prog ni Ejec</v>
      </c>
      <c r="BJ102" s="57" t="str">
        <f t="shared" si="67"/>
        <v>No Prog ni Ejec</v>
      </c>
      <c r="BK102" s="57">
        <f t="shared" si="68"/>
        <v>0</v>
      </c>
      <c r="BL102" s="57">
        <f t="shared" si="69"/>
        <v>0</v>
      </c>
      <c r="BM102" s="57" t="str">
        <f t="shared" si="70"/>
        <v>No Prog ni Ejec</v>
      </c>
      <c r="BN102" s="57" t="str">
        <f t="shared" si="71"/>
        <v>No Prog ni Ejec</v>
      </c>
      <c r="BO102" s="57">
        <f t="shared" si="72"/>
        <v>0</v>
      </c>
      <c r="BP102" s="57">
        <f t="shared" si="73"/>
        <v>0</v>
      </c>
      <c r="BQ102" s="21"/>
    </row>
    <row r="103" spans="1:69" s="58" customFormat="1" ht="105" x14ac:dyDescent="0.25">
      <c r="A103" s="62">
        <v>11700</v>
      </c>
      <c r="B103" s="63" t="str">
        <f>+VLOOKUP(A103,'[1]TAB. REF. PA'!$A$4:$B$14,2,FALSE)</f>
        <v>Dirección Administrativa y Financiera</v>
      </c>
      <c r="C103" s="64" t="s">
        <v>328</v>
      </c>
      <c r="D103" s="63" t="s">
        <v>256</v>
      </c>
      <c r="E103" s="64" t="s">
        <v>425</v>
      </c>
      <c r="F103" s="63" t="s">
        <v>426</v>
      </c>
      <c r="G103" s="65" t="s">
        <v>123</v>
      </c>
      <c r="H103" s="98">
        <v>1</v>
      </c>
      <c r="I103" s="64" t="s">
        <v>427</v>
      </c>
      <c r="J103" s="69" t="s">
        <v>428</v>
      </c>
      <c r="K103" s="67">
        <f>2468609473+361433212.8</f>
        <v>2830042685.8000002</v>
      </c>
      <c r="L103" s="75">
        <v>1</v>
      </c>
      <c r="M103" s="69" t="s">
        <v>51</v>
      </c>
      <c r="N103" s="69" t="s">
        <v>56</v>
      </c>
      <c r="O103" s="69" t="s">
        <v>37</v>
      </c>
      <c r="P103" s="69" t="s">
        <v>41</v>
      </c>
      <c r="Q103" s="69" t="s">
        <v>222</v>
      </c>
      <c r="R103" s="70"/>
      <c r="S103" s="69" t="s">
        <v>379</v>
      </c>
      <c r="T103" s="69" t="s">
        <v>99</v>
      </c>
      <c r="U103" s="75">
        <v>1</v>
      </c>
      <c r="V103" s="63" t="str">
        <f>+J103</f>
        <v>Funcionamiento continuo de las instalaciones de la ADRES</v>
      </c>
      <c r="W103" s="77">
        <f t="shared" si="74"/>
        <v>2830042685.8000002</v>
      </c>
      <c r="X103" s="62" t="s">
        <v>114</v>
      </c>
      <c r="Y103" s="75">
        <v>0.2</v>
      </c>
      <c r="Z103" s="63" t="str">
        <f>+J103</f>
        <v>Funcionamiento continuo de las instalaciones de la ADRES</v>
      </c>
      <c r="AA103" s="77">
        <f>154899948.342857+240000</f>
        <v>155139948.342857</v>
      </c>
      <c r="AB103" s="70"/>
      <c r="AC103" s="70"/>
      <c r="AD103" s="68">
        <f t="shared" ref="AD103" si="75">+(AB103/Y103)</f>
        <v>0</v>
      </c>
      <c r="AE103" s="68">
        <f t="shared" si="51"/>
        <v>0</v>
      </c>
      <c r="AF103" s="68">
        <f t="shared" si="52"/>
        <v>0</v>
      </c>
      <c r="AG103" s="68">
        <f t="shared" si="53"/>
        <v>0</v>
      </c>
      <c r="AH103" s="75">
        <v>0.2</v>
      </c>
      <c r="AI103" s="63" t="str">
        <f>+V103</f>
        <v>Funcionamiento continuo de las instalaciones de la ADRES</v>
      </c>
      <c r="AJ103" s="77">
        <f>154899948.342857+40000</f>
        <v>154939948.342857</v>
      </c>
      <c r="AK103" s="70"/>
      <c r="AL103" s="70"/>
      <c r="AM103" s="68">
        <f t="shared" si="54"/>
        <v>0</v>
      </c>
      <c r="AN103" s="68">
        <f t="shared" si="55"/>
        <v>0</v>
      </c>
      <c r="AO103" s="68">
        <f t="shared" si="56"/>
        <v>0</v>
      </c>
      <c r="AP103" s="71">
        <f t="shared" si="57"/>
        <v>0</v>
      </c>
      <c r="AQ103" s="75">
        <v>0.3</v>
      </c>
      <c r="AR103" s="63" t="str">
        <f>+V103</f>
        <v>Funcionamiento continuo de las instalaciones de la ADRES</v>
      </c>
      <c r="AS103" s="77">
        <f>51633316.1142857+758018677</f>
        <v>809651993.11428571</v>
      </c>
      <c r="AT103" s="70"/>
      <c r="AU103" s="70"/>
      <c r="AV103" s="68">
        <f t="shared" si="58"/>
        <v>0</v>
      </c>
      <c r="AW103" s="68">
        <f t="shared" si="59"/>
        <v>0</v>
      </c>
      <c r="AX103" s="68">
        <f t="shared" si="60"/>
        <v>0</v>
      </c>
      <c r="AY103" s="68">
        <f t="shared" si="61"/>
        <v>0</v>
      </c>
      <c r="AZ103" s="75">
        <v>0.3</v>
      </c>
      <c r="BA103" s="63" t="str">
        <f>+AI103</f>
        <v>Funcionamiento continuo de las instalaciones de la ADRES</v>
      </c>
      <c r="BB103" s="77">
        <v>1710310796</v>
      </c>
      <c r="BC103" s="70"/>
      <c r="BD103" s="70"/>
      <c r="BE103" s="68">
        <f t="shared" si="62"/>
        <v>0</v>
      </c>
      <c r="BF103" s="68">
        <f t="shared" si="63"/>
        <v>0</v>
      </c>
      <c r="BG103" s="68">
        <f t="shared" si="64"/>
        <v>0</v>
      </c>
      <c r="BH103" s="68">
        <f t="shared" si="65"/>
        <v>0</v>
      </c>
      <c r="BI103" s="57">
        <f t="shared" si="66"/>
        <v>0</v>
      </c>
      <c r="BJ103" s="57">
        <f t="shared" si="67"/>
        <v>0</v>
      </c>
      <c r="BK103" s="57">
        <f t="shared" si="68"/>
        <v>0</v>
      </c>
      <c r="BL103" s="57">
        <f t="shared" si="69"/>
        <v>0</v>
      </c>
      <c r="BM103" s="57">
        <f t="shared" si="70"/>
        <v>0</v>
      </c>
      <c r="BN103" s="57">
        <f t="shared" si="71"/>
        <v>0</v>
      </c>
      <c r="BO103" s="57">
        <f t="shared" si="72"/>
        <v>0</v>
      </c>
      <c r="BP103" s="57">
        <f t="shared" si="73"/>
        <v>0</v>
      </c>
      <c r="BQ103" s="21"/>
    </row>
    <row r="104" spans="1:69" s="58" customFormat="1" ht="105" x14ac:dyDescent="0.25">
      <c r="A104" s="34">
        <v>11700</v>
      </c>
      <c r="B104" s="35" t="str">
        <f>+VLOOKUP(A104,'[1]TAB. REF. PA'!$A$4:$B$14,2,FALSE)</f>
        <v>Dirección Administrativa y Financiera</v>
      </c>
      <c r="C104" s="36" t="s">
        <v>328</v>
      </c>
      <c r="D104" s="35" t="s">
        <v>256</v>
      </c>
      <c r="E104" s="36" t="s">
        <v>429</v>
      </c>
      <c r="F104" s="35" t="s">
        <v>430</v>
      </c>
      <c r="G104" s="37" t="s">
        <v>123</v>
      </c>
      <c r="H104" s="50">
        <v>1</v>
      </c>
      <c r="I104" s="36" t="s">
        <v>457</v>
      </c>
      <c r="J104" s="35" t="s">
        <v>572</v>
      </c>
      <c r="K104" s="39">
        <f>150000000+420000000+100000000</f>
        <v>670000000</v>
      </c>
      <c r="L104" s="47">
        <v>1</v>
      </c>
      <c r="M104" s="41" t="s">
        <v>51</v>
      </c>
      <c r="N104" s="41" t="s">
        <v>56</v>
      </c>
      <c r="O104" s="41" t="s">
        <v>37</v>
      </c>
      <c r="P104" s="41" t="s">
        <v>41</v>
      </c>
      <c r="Q104" s="41" t="s">
        <v>222</v>
      </c>
      <c r="R104" s="42"/>
      <c r="S104" s="103" t="s">
        <v>657</v>
      </c>
      <c r="T104" s="41" t="s">
        <v>99</v>
      </c>
      <c r="U104" s="100">
        <v>1</v>
      </c>
      <c r="V104" s="35" t="str">
        <f>+$J$104</f>
        <v xml:space="preserve">Suministro de Tiquetes Aéreos y Viaticos </v>
      </c>
      <c r="W104" s="61">
        <f t="shared" si="74"/>
        <v>670000000</v>
      </c>
      <c r="X104" s="34" t="s">
        <v>114</v>
      </c>
      <c r="Y104" s="55">
        <f>+AA104/W104</f>
        <v>0.26865671641791045</v>
      </c>
      <c r="Z104" s="35" t="str">
        <f>+$J$104</f>
        <v xml:space="preserve">Suministro de Tiquetes Aéreos y Viaticos </v>
      </c>
      <c r="AA104" s="61">
        <v>180000000</v>
      </c>
      <c r="AB104" s="42"/>
      <c r="AC104" s="42"/>
      <c r="AD104" s="40">
        <f t="shared" si="50"/>
        <v>0</v>
      </c>
      <c r="AE104" s="40">
        <f t="shared" si="51"/>
        <v>0</v>
      </c>
      <c r="AF104" s="40">
        <f t="shared" si="52"/>
        <v>0</v>
      </c>
      <c r="AG104" s="40">
        <f t="shared" si="53"/>
        <v>0</v>
      </c>
      <c r="AH104" s="100">
        <f>+AJ104/W104</f>
        <v>0.34328358208955223</v>
      </c>
      <c r="AI104" s="35" t="str">
        <f>+$J$104</f>
        <v xml:space="preserve">Suministro de Tiquetes Aéreos y Viaticos </v>
      </c>
      <c r="AJ104" s="61">
        <f>180000000+50000000</f>
        <v>230000000</v>
      </c>
      <c r="AK104" s="42"/>
      <c r="AL104" s="42"/>
      <c r="AM104" s="40">
        <f t="shared" si="54"/>
        <v>0</v>
      </c>
      <c r="AN104" s="40">
        <f t="shared" si="55"/>
        <v>0</v>
      </c>
      <c r="AO104" s="40">
        <f t="shared" si="56"/>
        <v>0</v>
      </c>
      <c r="AP104" s="43">
        <f t="shared" si="57"/>
        <v>0</v>
      </c>
      <c r="AQ104" s="55">
        <f>+AS104/K104</f>
        <v>0.17910447761194029</v>
      </c>
      <c r="AR104" s="35" t="str">
        <f>+$J$104</f>
        <v xml:space="preserve">Suministro de Tiquetes Aéreos y Viaticos </v>
      </c>
      <c r="AS104" s="61">
        <v>120000000</v>
      </c>
      <c r="AT104" s="42"/>
      <c r="AU104" s="42"/>
      <c r="AV104" s="40">
        <f t="shared" si="58"/>
        <v>0</v>
      </c>
      <c r="AW104" s="40">
        <f t="shared" si="59"/>
        <v>0</v>
      </c>
      <c r="AX104" s="40">
        <f t="shared" si="60"/>
        <v>0</v>
      </c>
      <c r="AY104" s="40">
        <f t="shared" si="61"/>
        <v>0</v>
      </c>
      <c r="AZ104" s="55">
        <f>+BB104/K104</f>
        <v>0.28358208955223879</v>
      </c>
      <c r="BA104" s="35" t="str">
        <f>+$J$104</f>
        <v xml:space="preserve">Suministro de Tiquetes Aéreos y Viaticos </v>
      </c>
      <c r="BB104" s="61">
        <f>90000000+100000000</f>
        <v>190000000</v>
      </c>
      <c r="BC104" s="42"/>
      <c r="BD104" s="42"/>
      <c r="BE104" s="40">
        <f t="shared" si="62"/>
        <v>0</v>
      </c>
      <c r="BF104" s="40">
        <f t="shared" si="63"/>
        <v>0</v>
      </c>
      <c r="BG104" s="40">
        <f t="shared" si="64"/>
        <v>0</v>
      </c>
      <c r="BH104" s="40">
        <f t="shared" si="65"/>
        <v>0</v>
      </c>
      <c r="BI104" s="57">
        <f t="shared" si="66"/>
        <v>0</v>
      </c>
      <c r="BJ104" s="57">
        <f t="shared" si="67"/>
        <v>0</v>
      </c>
      <c r="BK104" s="57">
        <f t="shared" si="68"/>
        <v>0</v>
      </c>
      <c r="BL104" s="57">
        <f t="shared" si="69"/>
        <v>0</v>
      </c>
      <c r="BM104" s="57">
        <f t="shared" si="70"/>
        <v>0</v>
      </c>
      <c r="BN104" s="57">
        <f t="shared" si="71"/>
        <v>0</v>
      </c>
      <c r="BO104" s="57">
        <f t="shared" si="72"/>
        <v>0</v>
      </c>
      <c r="BP104" s="57">
        <f t="shared" si="73"/>
        <v>0</v>
      </c>
      <c r="BQ104" s="21"/>
    </row>
    <row r="105" spans="1:69" s="58" customFormat="1" ht="105" x14ac:dyDescent="0.25">
      <c r="A105" s="80">
        <v>11700</v>
      </c>
      <c r="B105" s="79" t="s">
        <v>29</v>
      </c>
      <c r="C105" s="80" t="s">
        <v>328</v>
      </c>
      <c r="D105" s="79" t="s">
        <v>256</v>
      </c>
      <c r="E105" s="80" t="s">
        <v>431</v>
      </c>
      <c r="F105" s="79" t="s">
        <v>433</v>
      </c>
      <c r="G105" s="80" t="s">
        <v>123</v>
      </c>
      <c r="H105" s="88">
        <v>1</v>
      </c>
      <c r="I105" s="80" t="s">
        <v>432</v>
      </c>
      <c r="J105" s="81" t="s">
        <v>434</v>
      </c>
      <c r="K105" s="82">
        <f>672800008+497391434</f>
        <v>1170191442</v>
      </c>
      <c r="L105" s="88">
        <v>1</v>
      </c>
      <c r="M105" s="84" t="s">
        <v>46</v>
      </c>
      <c r="N105" s="84" t="s">
        <v>59</v>
      </c>
      <c r="O105" s="84" t="s">
        <v>37</v>
      </c>
      <c r="P105" s="84" t="s">
        <v>40</v>
      </c>
      <c r="Q105" s="84" t="s">
        <v>221</v>
      </c>
      <c r="R105" s="85"/>
      <c r="S105" s="89" t="s">
        <v>643</v>
      </c>
      <c r="T105" s="84" t="s">
        <v>99</v>
      </c>
      <c r="U105" s="90">
        <v>1</v>
      </c>
      <c r="V105" s="79" t="s">
        <v>434</v>
      </c>
      <c r="W105" s="86">
        <f>K105</f>
        <v>1170191442</v>
      </c>
      <c r="X105" s="78" t="s">
        <v>114</v>
      </c>
      <c r="Y105" s="88">
        <v>0.25</v>
      </c>
      <c r="Z105" s="79" t="s">
        <v>434</v>
      </c>
      <c r="AA105" s="86">
        <f>K105/4</f>
        <v>292547860.5</v>
      </c>
      <c r="AB105" s="91"/>
      <c r="AC105" s="85"/>
      <c r="AD105" s="83">
        <f>+(AB105/Y105)</f>
        <v>0</v>
      </c>
      <c r="AE105" s="83">
        <f>+(AC105/AA105)</f>
        <v>0</v>
      </c>
      <c r="AF105" s="83">
        <f>+(AB105/U105)</f>
        <v>0</v>
      </c>
      <c r="AG105" s="83">
        <f>+(AC105/W105)</f>
        <v>0</v>
      </c>
      <c r="AH105" s="88">
        <v>0.25</v>
      </c>
      <c r="AI105" s="79" t="s">
        <v>434</v>
      </c>
      <c r="AJ105" s="86">
        <f>AA105</f>
        <v>292547860.5</v>
      </c>
      <c r="AK105" s="85"/>
      <c r="AL105" s="85"/>
      <c r="AM105" s="83">
        <v>0</v>
      </c>
      <c r="AN105" s="83">
        <v>0</v>
      </c>
      <c r="AO105" s="83">
        <v>0</v>
      </c>
      <c r="AP105" s="87">
        <v>0</v>
      </c>
      <c r="AQ105" s="88">
        <v>0.25</v>
      </c>
      <c r="AR105" s="79" t="s">
        <v>434</v>
      </c>
      <c r="AS105" s="86">
        <f>AJ105</f>
        <v>292547860.5</v>
      </c>
      <c r="AT105" s="85"/>
      <c r="AU105" s="85"/>
      <c r="AV105" s="83">
        <v>0</v>
      </c>
      <c r="AW105" s="83">
        <v>0</v>
      </c>
      <c r="AX105" s="83">
        <v>0</v>
      </c>
      <c r="AY105" s="83">
        <v>0</v>
      </c>
      <c r="AZ105" s="88">
        <v>0.25</v>
      </c>
      <c r="BA105" s="79" t="s">
        <v>434</v>
      </c>
      <c r="BB105" s="86">
        <f>AS105</f>
        <v>292547860.5</v>
      </c>
      <c r="BC105" s="85"/>
      <c r="BD105" s="85"/>
      <c r="BE105" s="83">
        <v>0</v>
      </c>
      <c r="BF105" s="83">
        <v>0</v>
      </c>
      <c r="BG105" s="83">
        <v>0</v>
      </c>
      <c r="BH105" s="83">
        <v>0</v>
      </c>
      <c r="BI105" s="57">
        <f t="shared" si="66"/>
        <v>0</v>
      </c>
      <c r="BJ105" s="57">
        <f t="shared" si="67"/>
        <v>0</v>
      </c>
      <c r="BK105" s="57">
        <f t="shared" si="68"/>
        <v>0</v>
      </c>
      <c r="BL105" s="57">
        <f t="shared" si="69"/>
        <v>0</v>
      </c>
      <c r="BM105" s="57">
        <f t="shared" si="70"/>
        <v>0</v>
      </c>
      <c r="BN105" s="57">
        <f t="shared" si="71"/>
        <v>0</v>
      </c>
      <c r="BO105" s="57">
        <f t="shared" si="72"/>
        <v>0</v>
      </c>
      <c r="BP105" s="57">
        <f t="shared" si="73"/>
        <v>0</v>
      </c>
      <c r="BQ105" s="21"/>
    </row>
    <row r="106" spans="1:69" s="58" customFormat="1" ht="105" x14ac:dyDescent="0.25">
      <c r="A106" s="80">
        <v>11700</v>
      </c>
      <c r="B106" s="79" t="str">
        <f>+VLOOKUP(A106,'[3]TAB. REF. PA'!$A$4:$B$14,2,FALSE)</f>
        <v>Dirección Administrativa y Financiera</v>
      </c>
      <c r="C106" s="80" t="s">
        <v>328</v>
      </c>
      <c r="D106" s="79" t="s">
        <v>256</v>
      </c>
      <c r="E106" s="80" t="s">
        <v>644</v>
      </c>
      <c r="F106" s="79" t="s">
        <v>652</v>
      </c>
      <c r="G106" s="80" t="s">
        <v>123</v>
      </c>
      <c r="H106" s="88">
        <v>1</v>
      </c>
      <c r="I106" s="80" t="s">
        <v>645</v>
      </c>
      <c r="J106" s="81" t="s">
        <v>653</v>
      </c>
      <c r="K106" s="82">
        <v>528778988</v>
      </c>
      <c r="L106" s="88">
        <v>1</v>
      </c>
      <c r="M106" s="84" t="s">
        <v>46</v>
      </c>
      <c r="N106" s="84" t="s">
        <v>59</v>
      </c>
      <c r="O106" s="84" t="s">
        <v>37</v>
      </c>
      <c r="P106" s="84" t="s">
        <v>40</v>
      </c>
      <c r="Q106" s="84" t="s">
        <v>220</v>
      </c>
      <c r="R106" s="85"/>
      <c r="S106" s="89" t="s">
        <v>654</v>
      </c>
      <c r="T106" s="84" t="s">
        <v>101</v>
      </c>
      <c r="U106" s="90">
        <v>1</v>
      </c>
      <c r="V106" s="79" t="str">
        <f>+$J$99</f>
        <v>Generar y Liquidar Nomina ADRES</v>
      </c>
      <c r="W106" s="86">
        <v>528778988</v>
      </c>
      <c r="X106" s="78" t="s">
        <v>114</v>
      </c>
      <c r="Y106" s="90">
        <v>0.25</v>
      </c>
      <c r="Z106" s="79" t="str">
        <f>+$J$99</f>
        <v>Generar y Liquidar Nomina ADRES</v>
      </c>
      <c r="AA106" s="86">
        <v>112500000</v>
      </c>
      <c r="AB106" s="92"/>
      <c r="AC106" s="85"/>
      <c r="AD106" s="83">
        <f>+(AB106/Y106)</f>
        <v>0</v>
      </c>
      <c r="AE106" s="83">
        <f t="shared" ref="AE106:AE107" si="76">+(AC106/AA106)</f>
        <v>0</v>
      </c>
      <c r="AF106" s="83">
        <f t="shared" ref="AF106:AF107" si="77">+(AB106/U106)</f>
        <v>0</v>
      </c>
      <c r="AG106" s="83">
        <f t="shared" ref="AG106" si="78">+(AC106/W106)</f>
        <v>0</v>
      </c>
      <c r="AH106" s="90">
        <v>0.25</v>
      </c>
      <c r="AI106" s="79" t="str">
        <f>+$J$99</f>
        <v>Generar y Liquidar Nomina ADRES</v>
      </c>
      <c r="AJ106" s="86">
        <v>112500000</v>
      </c>
      <c r="AK106" s="85"/>
      <c r="AL106" s="85"/>
      <c r="AM106" s="83">
        <f t="shared" ref="AM106:AM107" si="79">+(AK106/AH106)</f>
        <v>0</v>
      </c>
      <c r="AN106" s="83">
        <f t="shared" ref="AN106:AN107" si="80">+(AL106/AJ106)</f>
        <v>0</v>
      </c>
      <c r="AO106" s="83">
        <f t="shared" ref="AO106:AO107" si="81">+(AK106+AB106)/U106</f>
        <v>0</v>
      </c>
      <c r="AP106" s="87">
        <f t="shared" ref="AP106" si="82">+(AL106+AC106)/W106</f>
        <v>0</v>
      </c>
      <c r="AQ106" s="93">
        <v>0.25</v>
      </c>
      <c r="AR106" s="79" t="str">
        <f>+$J$99</f>
        <v>Generar y Liquidar Nomina ADRES</v>
      </c>
      <c r="AS106" s="86">
        <v>166511595</v>
      </c>
      <c r="AT106" s="85"/>
      <c r="AU106" s="92"/>
      <c r="AV106" s="83">
        <f t="shared" ref="AV106:AV107" si="83">+(AT106/AQ106)</f>
        <v>0</v>
      </c>
      <c r="AW106" s="83">
        <f t="shared" ref="AW106:AW107" si="84">+(AU106/AS106)</f>
        <v>0</v>
      </c>
      <c r="AX106" s="83">
        <f t="shared" ref="AX106:AX107" si="85">+(AK106+AB106+AT106)/U106</f>
        <v>0</v>
      </c>
      <c r="AY106" s="83">
        <f t="shared" ref="AY106" si="86">+(AL106+AC106+AU106)/W106</f>
        <v>0</v>
      </c>
      <c r="AZ106" s="90">
        <v>0.25</v>
      </c>
      <c r="BA106" s="79" t="str">
        <f>+$J$99</f>
        <v>Generar y Liquidar Nomina ADRES</v>
      </c>
      <c r="BB106" s="86">
        <v>137267392.5</v>
      </c>
      <c r="BC106" s="85"/>
      <c r="BD106" s="94"/>
      <c r="BE106" s="83">
        <f t="shared" ref="BE106:BE107" si="87">+(BC106/AZ106)</f>
        <v>0</v>
      </c>
      <c r="BF106" s="83">
        <f t="shared" ref="BF106:BF107" si="88">+(BD106/BB106)</f>
        <v>0</v>
      </c>
      <c r="BG106" s="83">
        <f t="shared" ref="BG106:BG107" si="89">+(AK106+AB106+AT106+BC106)/U106</f>
        <v>0</v>
      </c>
      <c r="BH106" s="83">
        <f t="shared" ref="BH106" si="90">+(AL106+AC106+AU106+BD106)/W106</f>
        <v>0</v>
      </c>
      <c r="BI106" s="57">
        <f t="shared" si="66"/>
        <v>0</v>
      </c>
      <c r="BJ106" s="57">
        <f t="shared" si="67"/>
        <v>0</v>
      </c>
      <c r="BK106" s="57">
        <f t="shared" si="68"/>
        <v>0</v>
      </c>
      <c r="BL106" s="57">
        <f t="shared" si="69"/>
        <v>0</v>
      </c>
      <c r="BM106" s="57">
        <f t="shared" si="70"/>
        <v>0</v>
      </c>
      <c r="BN106" s="57">
        <f t="shared" si="71"/>
        <v>0</v>
      </c>
      <c r="BO106" s="57">
        <f t="shared" si="72"/>
        <v>0</v>
      </c>
      <c r="BP106" s="57">
        <f t="shared" si="73"/>
        <v>0</v>
      </c>
      <c r="BQ106" s="21"/>
    </row>
    <row r="107" spans="1:69" s="58" customFormat="1" ht="255" x14ac:dyDescent="0.25">
      <c r="A107" s="80">
        <v>11700</v>
      </c>
      <c r="B107" s="79" t="str">
        <f>+VLOOKUP(A107,'[3]TAB. REF. PA'!$A$4:$B$14,2,FALSE)</f>
        <v>Dirección Administrativa y Financiera</v>
      </c>
      <c r="C107" s="80" t="s">
        <v>328</v>
      </c>
      <c r="D107" s="79" t="s">
        <v>256</v>
      </c>
      <c r="E107" s="80" t="s">
        <v>650</v>
      </c>
      <c r="F107" s="79" t="s">
        <v>655</v>
      </c>
      <c r="G107" s="80" t="s">
        <v>123</v>
      </c>
      <c r="H107" s="88">
        <v>1</v>
      </c>
      <c r="I107" s="80" t="s">
        <v>651</v>
      </c>
      <c r="J107" s="81" t="s">
        <v>656</v>
      </c>
      <c r="K107" s="82">
        <v>48960000</v>
      </c>
      <c r="L107" s="88">
        <v>1</v>
      </c>
      <c r="M107" s="84" t="s">
        <v>46</v>
      </c>
      <c r="N107" s="84" t="s">
        <v>59</v>
      </c>
      <c r="O107" s="84" t="s">
        <v>37</v>
      </c>
      <c r="P107" s="84" t="s">
        <v>40</v>
      </c>
      <c r="Q107" s="84" t="s">
        <v>220</v>
      </c>
      <c r="R107" s="85"/>
      <c r="S107" s="89" t="s">
        <v>379</v>
      </c>
      <c r="T107" s="84" t="s">
        <v>101</v>
      </c>
      <c r="U107" s="90">
        <v>1</v>
      </c>
      <c r="V107" s="81" t="s">
        <v>656</v>
      </c>
      <c r="W107" s="86">
        <f t="shared" ref="W107" si="91">+K107</f>
        <v>48960000</v>
      </c>
      <c r="X107" s="78" t="s">
        <v>114</v>
      </c>
      <c r="Y107" s="90">
        <v>0.25</v>
      </c>
      <c r="Z107" s="81" t="s">
        <v>656</v>
      </c>
      <c r="AA107" s="86">
        <v>12240000</v>
      </c>
      <c r="AB107" s="94"/>
      <c r="AC107" s="96"/>
      <c r="AD107" s="83">
        <f>+(AB107/Y107)</f>
        <v>0</v>
      </c>
      <c r="AE107" s="83">
        <f t="shared" si="76"/>
        <v>0</v>
      </c>
      <c r="AF107" s="83">
        <f t="shared" si="77"/>
        <v>0</v>
      </c>
      <c r="AG107" s="83">
        <f>+(AC107/W107)</f>
        <v>0</v>
      </c>
      <c r="AH107" s="93">
        <v>0.25</v>
      </c>
      <c r="AI107" s="81" t="s">
        <v>656</v>
      </c>
      <c r="AJ107" s="86">
        <v>12240000</v>
      </c>
      <c r="AK107" s="85"/>
      <c r="AL107" s="85"/>
      <c r="AM107" s="83">
        <f t="shared" si="79"/>
        <v>0</v>
      </c>
      <c r="AN107" s="83">
        <f t="shared" si="80"/>
        <v>0</v>
      </c>
      <c r="AO107" s="83">
        <f t="shared" si="81"/>
        <v>0</v>
      </c>
      <c r="AP107" s="97">
        <f>+(AL107+AC107)/W107</f>
        <v>0</v>
      </c>
      <c r="AQ107" s="93">
        <v>0.25</v>
      </c>
      <c r="AR107" s="81" t="s">
        <v>656</v>
      </c>
      <c r="AS107" s="86">
        <v>12240000</v>
      </c>
      <c r="AT107" s="85"/>
      <c r="AU107" s="85"/>
      <c r="AV107" s="83">
        <f t="shared" si="83"/>
        <v>0</v>
      </c>
      <c r="AW107" s="83">
        <f t="shared" si="84"/>
        <v>0</v>
      </c>
      <c r="AX107" s="83">
        <f t="shared" si="85"/>
        <v>0</v>
      </c>
      <c r="AY107" s="83">
        <f>+(AL107+AC107)/W107</f>
        <v>0</v>
      </c>
      <c r="AZ107" s="93">
        <v>0.25</v>
      </c>
      <c r="BA107" s="81" t="s">
        <v>656</v>
      </c>
      <c r="BB107" s="86">
        <v>12240000</v>
      </c>
      <c r="BC107" s="85"/>
      <c r="BD107" s="85"/>
      <c r="BE107" s="83">
        <f t="shared" si="87"/>
        <v>0</v>
      </c>
      <c r="BF107" s="83">
        <f t="shared" si="88"/>
        <v>0</v>
      </c>
      <c r="BG107" s="83">
        <f t="shared" si="89"/>
        <v>0</v>
      </c>
      <c r="BH107" s="83">
        <f>+(AL107+AA107+AU107+BD107)/W107</f>
        <v>0.25</v>
      </c>
      <c r="BI107" s="57">
        <f t="shared" si="66"/>
        <v>0</v>
      </c>
      <c r="BJ107" s="57">
        <f t="shared" si="67"/>
        <v>0</v>
      </c>
      <c r="BK107" s="57">
        <f t="shared" si="68"/>
        <v>0</v>
      </c>
      <c r="BL107" s="57">
        <f t="shared" si="69"/>
        <v>0</v>
      </c>
      <c r="BM107" s="57">
        <f t="shared" si="70"/>
        <v>0</v>
      </c>
      <c r="BN107" s="57">
        <f t="shared" si="71"/>
        <v>0</v>
      </c>
      <c r="BO107" s="57">
        <f t="shared" si="72"/>
        <v>0</v>
      </c>
      <c r="BP107" s="57">
        <f t="shared" si="73"/>
        <v>0</v>
      </c>
      <c r="BQ107" s="21"/>
    </row>
    <row r="108" spans="1:69" s="58" customFormat="1" ht="105" x14ac:dyDescent="0.25">
      <c r="A108" s="80">
        <v>11700</v>
      </c>
      <c r="B108" s="79" t="str">
        <f>+VLOOKUP(A108,'[4]TAB. REF. PA'!$A$4:$B$14,2,FALSE)</f>
        <v>Dirección Administrativa y Financiera</v>
      </c>
      <c r="C108" s="80" t="s">
        <v>328</v>
      </c>
      <c r="D108" s="79" t="s">
        <v>256</v>
      </c>
      <c r="E108" s="80" t="s">
        <v>650</v>
      </c>
      <c r="F108" s="79" t="s">
        <v>646</v>
      </c>
      <c r="G108" s="80" t="s">
        <v>123</v>
      </c>
      <c r="H108" s="93">
        <v>1</v>
      </c>
      <c r="I108" s="80" t="s">
        <v>716</v>
      </c>
      <c r="J108" s="81" t="s">
        <v>647</v>
      </c>
      <c r="K108" s="82">
        <f>(10*171085321)+(2*356467822)</f>
        <v>2423788854</v>
      </c>
      <c r="L108" s="88">
        <v>1</v>
      </c>
      <c r="M108" s="84" t="s">
        <v>46</v>
      </c>
      <c r="N108" s="84" t="s">
        <v>59</v>
      </c>
      <c r="O108" s="84" t="s">
        <v>37</v>
      </c>
      <c r="P108" s="84" t="s">
        <v>40</v>
      </c>
      <c r="Q108" s="84" t="s">
        <v>221</v>
      </c>
      <c r="R108" s="85"/>
      <c r="S108" s="89" t="s">
        <v>648</v>
      </c>
      <c r="T108" s="84" t="s">
        <v>99</v>
      </c>
      <c r="U108" s="90">
        <v>1</v>
      </c>
      <c r="V108" s="79" t="s">
        <v>649</v>
      </c>
      <c r="W108" s="82">
        <f>(10*171085321)+(2*356467822)</f>
        <v>2423788854</v>
      </c>
      <c r="X108" s="78" t="s">
        <v>114</v>
      </c>
      <c r="Y108" s="88">
        <v>0.25</v>
      </c>
      <c r="Z108" s="79" t="s">
        <v>649</v>
      </c>
      <c r="AA108" s="95">
        <v>513255963</v>
      </c>
      <c r="AB108" s="91"/>
      <c r="AC108" s="85"/>
      <c r="AD108" s="83">
        <f>+(AB108/Y108)</f>
        <v>0</v>
      </c>
      <c r="AE108" s="83">
        <f>+(AC108/AA108)</f>
        <v>0</v>
      </c>
      <c r="AF108" s="83">
        <f>+(AB108/U108)</f>
        <v>0</v>
      </c>
      <c r="AG108" s="83">
        <f>+(AC108/W108)</f>
        <v>0</v>
      </c>
      <c r="AH108" s="88">
        <v>0.25</v>
      </c>
      <c r="AI108" s="79" t="s">
        <v>649</v>
      </c>
      <c r="AJ108" s="95">
        <v>884020965</v>
      </c>
      <c r="AK108" s="85"/>
      <c r="AL108" s="85"/>
      <c r="AM108" s="83">
        <v>0</v>
      </c>
      <c r="AN108" s="83">
        <v>0</v>
      </c>
      <c r="AO108" s="83">
        <v>0</v>
      </c>
      <c r="AP108" s="87">
        <v>0</v>
      </c>
      <c r="AQ108" s="88">
        <v>0.25</v>
      </c>
      <c r="AR108" s="79" t="s">
        <v>649</v>
      </c>
      <c r="AS108" s="95">
        <v>513255963</v>
      </c>
      <c r="AT108" s="85"/>
      <c r="AU108" s="85"/>
      <c r="AV108" s="83">
        <v>0</v>
      </c>
      <c r="AW108" s="83">
        <v>0</v>
      </c>
      <c r="AX108" s="83">
        <v>0</v>
      </c>
      <c r="AY108" s="83">
        <v>0</v>
      </c>
      <c r="AZ108" s="88">
        <v>0.25</v>
      </c>
      <c r="BA108" s="79" t="s">
        <v>649</v>
      </c>
      <c r="BB108" s="95">
        <v>513255963</v>
      </c>
      <c r="BC108" s="85"/>
      <c r="BD108" s="85"/>
      <c r="BE108" s="83">
        <v>0</v>
      </c>
      <c r="BF108" s="83">
        <v>0</v>
      </c>
      <c r="BG108" s="83">
        <v>0</v>
      </c>
      <c r="BH108" s="83">
        <v>0</v>
      </c>
      <c r="BI108" s="57"/>
      <c r="BJ108" s="57"/>
      <c r="BK108" s="57"/>
      <c r="BL108" s="57"/>
      <c r="BM108" s="57"/>
      <c r="BN108" s="57"/>
      <c r="BO108" s="57"/>
      <c r="BP108" s="57"/>
      <c r="BQ108" s="21"/>
    </row>
    <row r="109" spans="1:69" s="45" customFormat="1" ht="105" x14ac:dyDescent="0.25">
      <c r="A109" s="34">
        <v>11800</v>
      </c>
      <c r="B109" s="35" t="str">
        <f>+VLOOKUP(A109,'[1]TAB. REF. PA'!$A$4:$B$14,2,FALSE)</f>
        <v>Oficina de Control Interno</v>
      </c>
      <c r="C109" s="36" t="s">
        <v>319</v>
      </c>
      <c r="D109" s="35" t="s">
        <v>153</v>
      </c>
      <c r="E109" s="36" t="s">
        <v>320</v>
      </c>
      <c r="F109" s="38" t="s">
        <v>133</v>
      </c>
      <c r="G109" s="37" t="s">
        <v>124</v>
      </c>
      <c r="H109" s="36">
        <v>4</v>
      </c>
      <c r="I109" s="36" t="s">
        <v>321</v>
      </c>
      <c r="J109" s="38" t="s">
        <v>24</v>
      </c>
      <c r="K109" s="39">
        <v>0</v>
      </c>
      <c r="L109" s="40">
        <v>1</v>
      </c>
      <c r="M109" s="41" t="s">
        <v>51</v>
      </c>
      <c r="N109" s="41" t="s">
        <v>68</v>
      </c>
      <c r="O109" s="41" t="s">
        <v>21</v>
      </c>
      <c r="P109" s="41" t="s">
        <v>36</v>
      </c>
      <c r="Q109" s="41" t="s">
        <v>75</v>
      </c>
      <c r="R109" s="42"/>
      <c r="S109" s="41" t="s">
        <v>631</v>
      </c>
      <c r="T109" s="41" t="s">
        <v>98</v>
      </c>
      <c r="U109" s="51">
        <f>+H109</f>
        <v>4</v>
      </c>
      <c r="V109" s="38" t="str">
        <f>+$J$109</f>
        <v>Reportar el cumplimiento del Plan de Acción de la Dependencia</v>
      </c>
      <c r="W109" s="39">
        <v>0</v>
      </c>
      <c r="X109" s="34" t="s">
        <v>117</v>
      </c>
      <c r="Y109" s="51">
        <v>1</v>
      </c>
      <c r="Z109" s="38" t="str">
        <f>+$J$109</f>
        <v>Reportar el cumplimiento del Plan de Acción de la Dependencia</v>
      </c>
      <c r="AA109" s="39">
        <v>0</v>
      </c>
      <c r="AB109" s="42"/>
      <c r="AC109" s="42"/>
      <c r="AD109" s="40">
        <f t="shared" si="25"/>
        <v>0</v>
      </c>
      <c r="AE109" s="40" t="e">
        <f t="shared" si="26"/>
        <v>#DIV/0!</v>
      </c>
      <c r="AF109" s="40">
        <f t="shared" si="27"/>
        <v>0</v>
      </c>
      <c r="AG109" s="40" t="e">
        <f t="shared" si="28"/>
        <v>#DIV/0!</v>
      </c>
      <c r="AH109" s="51">
        <v>1</v>
      </c>
      <c r="AI109" s="38" t="str">
        <f>+$J$109</f>
        <v>Reportar el cumplimiento del Plan de Acción de la Dependencia</v>
      </c>
      <c r="AJ109" s="39">
        <v>0</v>
      </c>
      <c r="AK109" s="42"/>
      <c r="AL109" s="42"/>
      <c r="AM109" s="40">
        <f t="shared" si="29"/>
        <v>0</v>
      </c>
      <c r="AN109" s="40" t="e">
        <f t="shared" si="30"/>
        <v>#DIV/0!</v>
      </c>
      <c r="AO109" s="40">
        <f t="shared" si="31"/>
        <v>0</v>
      </c>
      <c r="AP109" s="43" t="e">
        <f t="shared" si="32"/>
        <v>#DIV/0!</v>
      </c>
      <c r="AQ109" s="51">
        <v>1</v>
      </c>
      <c r="AR109" s="38" t="str">
        <f>+$J$109</f>
        <v>Reportar el cumplimiento del Plan de Acción de la Dependencia</v>
      </c>
      <c r="AS109" s="39">
        <v>0</v>
      </c>
      <c r="AT109" s="42"/>
      <c r="AU109" s="42"/>
      <c r="AV109" s="40">
        <f t="shared" si="33"/>
        <v>0</v>
      </c>
      <c r="AW109" s="40" t="e">
        <f t="shared" si="34"/>
        <v>#DIV/0!</v>
      </c>
      <c r="AX109" s="40">
        <f t="shared" si="35"/>
        <v>0</v>
      </c>
      <c r="AY109" s="40" t="e">
        <f t="shared" si="36"/>
        <v>#DIV/0!</v>
      </c>
      <c r="AZ109" s="51">
        <v>1</v>
      </c>
      <c r="BA109" s="38" t="str">
        <f>+$J$109</f>
        <v>Reportar el cumplimiento del Plan de Acción de la Dependencia</v>
      </c>
      <c r="BB109" s="39">
        <v>0</v>
      </c>
      <c r="BC109" s="42"/>
      <c r="BD109" s="42"/>
      <c r="BE109" s="40">
        <f t="shared" si="37"/>
        <v>0</v>
      </c>
      <c r="BF109" s="40" t="e">
        <f t="shared" si="38"/>
        <v>#DIV/0!</v>
      </c>
      <c r="BG109" s="40">
        <f t="shared" si="39"/>
        <v>0</v>
      </c>
      <c r="BH109" s="40" t="e">
        <f t="shared" si="40"/>
        <v>#DIV/0!</v>
      </c>
      <c r="BI109" s="44">
        <f t="shared" si="41"/>
        <v>0</v>
      </c>
      <c r="BJ109" s="44" t="str">
        <f t="shared" si="42"/>
        <v>No Prog ni Ejec</v>
      </c>
      <c r="BK109" s="44">
        <f t="shared" si="43"/>
        <v>0</v>
      </c>
      <c r="BL109" s="44" t="str">
        <f t="shared" si="44"/>
        <v>No Prog ni Ejec</v>
      </c>
      <c r="BM109" s="44">
        <f t="shared" si="45"/>
        <v>0</v>
      </c>
      <c r="BN109" s="44" t="str">
        <f t="shared" si="46"/>
        <v>No Prog ni Ejec</v>
      </c>
      <c r="BO109" s="44">
        <f t="shared" si="47"/>
        <v>0</v>
      </c>
      <c r="BP109" s="44" t="str">
        <f t="shared" si="48"/>
        <v>No Prog ni Ejec</v>
      </c>
      <c r="BQ109" s="42"/>
    </row>
    <row r="110" spans="1:69" s="45" customFormat="1" ht="105" x14ac:dyDescent="0.25">
      <c r="A110" s="34">
        <v>11800</v>
      </c>
      <c r="B110" s="35" t="str">
        <f>+VLOOKUP(A110,'[1]TAB. REF. PA'!$A$4:$B$14,2,FALSE)</f>
        <v>Oficina de Control Interno</v>
      </c>
      <c r="C110" s="36" t="s">
        <v>322</v>
      </c>
      <c r="D110" s="35" t="s">
        <v>256</v>
      </c>
      <c r="E110" s="36" t="s">
        <v>323</v>
      </c>
      <c r="F110" s="38" t="s">
        <v>159</v>
      </c>
      <c r="G110" s="37" t="s">
        <v>123</v>
      </c>
      <c r="H110" s="46">
        <v>1</v>
      </c>
      <c r="I110" s="36" t="s">
        <v>326</v>
      </c>
      <c r="J110" s="38" t="s">
        <v>677</v>
      </c>
      <c r="K110" s="39">
        <v>0</v>
      </c>
      <c r="L110" s="40">
        <v>1</v>
      </c>
      <c r="M110" s="41" t="s">
        <v>51</v>
      </c>
      <c r="N110" s="41" t="s">
        <v>68</v>
      </c>
      <c r="O110" s="41" t="s">
        <v>21</v>
      </c>
      <c r="P110" s="41" t="s">
        <v>36</v>
      </c>
      <c r="Q110" s="41" t="s">
        <v>75</v>
      </c>
      <c r="R110" s="42"/>
      <c r="S110" s="41" t="s">
        <v>672</v>
      </c>
      <c r="T110" s="41" t="s">
        <v>98</v>
      </c>
      <c r="U110" s="40">
        <v>1</v>
      </c>
      <c r="V110" s="38" t="str">
        <f>+$J$110</f>
        <v xml:space="preserve">Formular los proceso y procedimientos en el marco del MIPG
</v>
      </c>
      <c r="W110" s="39">
        <v>0</v>
      </c>
      <c r="X110" s="34" t="s">
        <v>117</v>
      </c>
      <c r="Y110" s="40">
        <v>0.25</v>
      </c>
      <c r="Z110" s="38" t="str">
        <f>+$J$110</f>
        <v xml:space="preserve">Formular los proceso y procedimientos en el marco del MIPG
</v>
      </c>
      <c r="AA110" s="39">
        <v>0</v>
      </c>
      <c r="AB110" s="42"/>
      <c r="AC110" s="42"/>
      <c r="AD110" s="40">
        <f t="shared" si="25"/>
        <v>0</v>
      </c>
      <c r="AE110" s="40" t="e">
        <f t="shared" si="26"/>
        <v>#DIV/0!</v>
      </c>
      <c r="AF110" s="40">
        <f t="shared" si="27"/>
        <v>0</v>
      </c>
      <c r="AG110" s="40" t="e">
        <f t="shared" si="28"/>
        <v>#DIV/0!</v>
      </c>
      <c r="AH110" s="40">
        <v>0.25</v>
      </c>
      <c r="AI110" s="38" t="str">
        <f>+$J$110</f>
        <v xml:space="preserve">Formular los proceso y procedimientos en el marco del MIPG
</v>
      </c>
      <c r="AJ110" s="39">
        <v>0</v>
      </c>
      <c r="AK110" s="42"/>
      <c r="AL110" s="42"/>
      <c r="AM110" s="40">
        <f t="shared" si="29"/>
        <v>0</v>
      </c>
      <c r="AN110" s="40" t="e">
        <f t="shared" si="30"/>
        <v>#DIV/0!</v>
      </c>
      <c r="AO110" s="40">
        <f t="shared" si="31"/>
        <v>0</v>
      </c>
      <c r="AP110" s="43" t="e">
        <f t="shared" si="32"/>
        <v>#DIV/0!</v>
      </c>
      <c r="AQ110" s="40">
        <v>0.25</v>
      </c>
      <c r="AR110" s="38" t="str">
        <f>+$J$110</f>
        <v xml:space="preserve">Formular los proceso y procedimientos en el marco del MIPG
</v>
      </c>
      <c r="AS110" s="39">
        <v>0</v>
      </c>
      <c r="AT110" s="42"/>
      <c r="AU110" s="42"/>
      <c r="AV110" s="40">
        <f t="shared" si="33"/>
        <v>0</v>
      </c>
      <c r="AW110" s="40" t="e">
        <f t="shared" si="34"/>
        <v>#DIV/0!</v>
      </c>
      <c r="AX110" s="40">
        <f t="shared" si="35"/>
        <v>0</v>
      </c>
      <c r="AY110" s="40" t="e">
        <f t="shared" si="36"/>
        <v>#DIV/0!</v>
      </c>
      <c r="AZ110" s="40">
        <v>0.25</v>
      </c>
      <c r="BA110" s="38" t="str">
        <f>+$J$110</f>
        <v xml:space="preserve">Formular los proceso y procedimientos en el marco del MIPG
</v>
      </c>
      <c r="BB110" s="39">
        <v>0</v>
      </c>
      <c r="BC110" s="42"/>
      <c r="BD110" s="42"/>
      <c r="BE110" s="40">
        <f t="shared" si="37"/>
        <v>0</v>
      </c>
      <c r="BF110" s="40" t="e">
        <f t="shared" si="38"/>
        <v>#DIV/0!</v>
      </c>
      <c r="BG110" s="40">
        <f t="shared" si="39"/>
        <v>0</v>
      </c>
      <c r="BH110" s="40" t="e">
        <f t="shared" si="40"/>
        <v>#DIV/0!</v>
      </c>
      <c r="BI110" s="44">
        <f t="shared" si="41"/>
        <v>0</v>
      </c>
      <c r="BJ110" s="44" t="str">
        <f t="shared" si="42"/>
        <v>No Prog ni Ejec</v>
      </c>
      <c r="BK110" s="44">
        <f t="shared" si="43"/>
        <v>0</v>
      </c>
      <c r="BL110" s="44" t="str">
        <f t="shared" si="44"/>
        <v>No Prog ni Ejec</v>
      </c>
      <c r="BM110" s="44">
        <f t="shared" si="45"/>
        <v>0</v>
      </c>
      <c r="BN110" s="44" t="str">
        <f t="shared" si="46"/>
        <v>No Prog ni Ejec</v>
      </c>
      <c r="BO110" s="44">
        <f t="shared" si="47"/>
        <v>0</v>
      </c>
      <c r="BP110" s="44" t="str">
        <f t="shared" si="48"/>
        <v>No Prog ni Ejec</v>
      </c>
      <c r="BQ110" s="42"/>
    </row>
    <row r="111" spans="1:69" s="45" customFormat="1" ht="105" x14ac:dyDescent="0.25">
      <c r="A111" s="34">
        <v>11800</v>
      </c>
      <c r="B111" s="35" t="str">
        <f>+VLOOKUP(A111,'[1]TAB. REF. PA'!$A$4:$B$14,2,FALSE)</f>
        <v>Oficina de Control Interno</v>
      </c>
      <c r="C111" s="36" t="s">
        <v>322</v>
      </c>
      <c r="D111" s="35" t="s">
        <v>256</v>
      </c>
      <c r="E111" s="36" t="s">
        <v>325</v>
      </c>
      <c r="F111" s="38" t="s">
        <v>127</v>
      </c>
      <c r="G111" s="37" t="s">
        <v>123</v>
      </c>
      <c r="H111" s="47">
        <v>1</v>
      </c>
      <c r="I111" s="36" t="s">
        <v>327</v>
      </c>
      <c r="J111" s="38" t="s">
        <v>128</v>
      </c>
      <c r="K111" s="39">
        <v>0</v>
      </c>
      <c r="L111" s="40">
        <v>1</v>
      </c>
      <c r="M111" s="41" t="s">
        <v>51</v>
      </c>
      <c r="N111" s="41" t="s">
        <v>68</v>
      </c>
      <c r="O111" s="41" t="s">
        <v>21</v>
      </c>
      <c r="P111" s="41" t="s">
        <v>36</v>
      </c>
      <c r="Q111" s="41" t="s">
        <v>75</v>
      </c>
      <c r="R111" s="42"/>
      <c r="S111" s="41" t="s">
        <v>570</v>
      </c>
      <c r="T111" s="41" t="s">
        <v>98</v>
      </c>
      <c r="U111" s="47">
        <v>1</v>
      </c>
      <c r="V111" s="38" t="str">
        <f>+$J$111</f>
        <v>Remitir informes trimestrales de los indicadores formulados y las acciones de mejoras</v>
      </c>
      <c r="W111" s="39">
        <v>0</v>
      </c>
      <c r="X111" s="34" t="s">
        <v>117</v>
      </c>
      <c r="Y111" s="39">
        <v>0</v>
      </c>
      <c r="Z111" s="38" t="str">
        <f>+$J$111</f>
        <v>Remitir informes trimestrales de los indicadores formulados y las acciones de mejoras</v>
      </c>
      <c r="AA111" s="39">
        <v>0</v>
      </c>
      <c r="AB111" s="42"/>
      <c r="AC111" s="42"/>
      <c r="AD111" s="40" t="e">
        <f t="shared" si="25"/>
        <v>#DIV/0!</v>
      </c>
      <c r="AE111" s="40" t="e">
        <f t="shared" si="26"/>
        <v>#DIV/0!</v>
      </c>
      <c r="AF111" s="40">
        <f t="shared" si="27"/>
        <v>0</v>
      </c>
      <c r="AG111" s="40" t="e">
        <f t="shared" si="28"/>
        <v>#DIV/0!</v>
      </c>
      <c r="AH111" s="39">
        <v>0</v>
      </c>
      <c r="AI111" s="38" t="str">
        <f>+$J$111</f>
        <v>Remitir informes trimestrales de los indicadores formulados y las acciones de mejoras</v>
      </c>
      <c r="AJ111" s="39">
        <v>0</v>
      </c>
      <c r="AK111" s="42"/>
      <c r="AL111" s="42"/>
      <c r="AM111" s="40" t="e">
        <f t="shared" si="29"/>
        <v>#DIV/0!</v>
      </c>
      <c r="AN111" s="40" t="e">
        <f t="shared" si="30"/>
        <v>#DIV/0!</v>
      </c>
      <c r="AO111" s="40">
        <f t="shared" si="31"/>
        <v>0</v>
      </c>
      <c r="AP111" s="43" t="e">
        <f t="shared" si="32"/>
        <v>#DIV/0!</v>
      </c>
      <c r="AQ111" s="39">
        <v>0</v>
      </c>
      <c r="AR111" s="38" t="str">
        <f>+$J$111</f>
        <v>Remitir informes trimestrales de los indicadores formulados y las acciones de mejoras</v>
      </c>
      <c r="AS111" s="39">
        <v>0</v>
      </c>
      <c r="AT111" s="42"/>
      <c r="AU111" s="42"/>
      <c r="AV111" s="40" t="e">
        <f t="shared" si="33"/>
        <v>#DIV/0!</v>
      </c>
      <c r="AW111" s="40" t="e">
        <f t="shared" si="34"/>
        <v>#DIV/0!</v>
      </c>
      <c r="AX111" s="40">
        <f t="shared" si="35"/>
        <v>0</v>
      </c>
      <c r="AY111" s="40" t="e">
        <f t="shared" si="36"/>
        <v>#DIV/0!</v>
      </c>
      <c r="AZ111" s="47">
        <v>1</v>
      </c>
      <c r="BA111" s="38" t="str">
        <f>+$J$111</f>
        <v>Remitir informes trimestrales de los indicadores formulados y las acciones de mejoras</v>
      </c>
      <c r="BB111" s="39">
        <v>0</v>
      </c>
      <c r="BC111" s="42"/>
      <c r="BD111" s="42"/>
      <c r="BE111" s="40">
        <f t="shared" si="37"/>
        <v>0</v>
      </c>
      <c r="BF111" s="40" t="e">
        <f t="shared" si="38"/>
        <v>#DIV/0!</v>
      </c>
      <c r="BG111" s="40">
        <f t="shared" si="39"/>
        <v>0</v>
      </c>
      <c r="BH111" s="40" t="e">
        <f t="shared" si="40"/>
        <v>#DIV/0!</v>
      </c>
      <c r="BI111" s="44" t="str">
        <f t="shared" si="41"/>
        <v>No Prog ni Ejec</v>
      </c>
      <c r="BJ111" s="44" t="str">
        <f t="shared" si="42"/>
        <v>No Prog ni Ejec</v>
      </c>
      <c r="BK111" s="44" t="str">
        <f t="shared" si="43"/>
        <v>No Prog ni Ejec</v>
      </c>
      <c r="BL111" s="44" t="str">
        <f t="shared" si="44"/>
        <v>No Prog ni Ejec</v>
      </c>
      <c r="BM111" s="44" t="str">
        <f t="shared" si="45"/>
        <v>No Prog ni Ejec</v>
      </c>
      <c r="BN111" s="44" t="str">
        <f t="shared" si="46"/>
        <v>No Prog ni Ejec</v>
      </c>
      <c r="BO111" s="44">
        <f t="shared" si="47"/>
        <v>0</v>
      </c>
      <c r="BP111" s="44" t="str">
        <f t="shared" si="48"/>
        <v>No Prog ni Ejec</v>
      </c>
      <c r="BQ111" s="42"/>
    </row>
    <row r="112" spans="1:69" s="45" customFormat="1" ht="105" x14ac:dyDescent="0.25">
      <c r="A112" s="34">
        <v>11800</v>
      </c>
      <c r="B112" s="35" t="str">
        <f>+VLOOKUP(A112,'[1]TAB. REF. PA'!$A$4:$B$14,2,FALSE)</f>
        <v>Oficina de Control Interno</v>
      </c>
      <c r="C112" s="36" t="s">
        <v>333</v>
      </c>
      <c r="D112" s="35" t="s">
        <v>256</v>
      </c>
      <c r="E112" s="36" t="s">
        <v>324</v>
      </c>
      <c r="F112" s="38" t="s">
        <v>678</v>
      </c>
      <c r="G112" s="37" t="s">
        <v>123</v>
      </c>
      <c r="H112" s="56">
        <v>1</v>
      </c>
      <c r="I112" s="36" t="s">
        <v>339</v>
      </c>
      <c r="J112" s="38" t="s">
        <v>334</v>
      </c>
      <c r="K112" s="39">
        <v>0</v>
      </c>
      <c r="L112" s="40">
        <v>1</v>
      </c>
      <c r="M112" s="41" t="s">
        <v>50</v>
      </c>
      <c r="N112" s="41" t="s">
        <v>64</v>
      </c>
      <c r="O112" s="41" t="s">
        <v>37</v>
      </c>
      <c r="P112" s="41" t="s">
        <v>39</v>
      </c>
      <c r="Q112" s="41" t="s">
        <v>230</v>
      </c>
      <c r="R112" s="42"/>
      <c r="S112" s="41" t="s">
        <v>342</v>
      </c>
      <c r="T112" s="41" t="s">
        <v>105</v>
      </c>
      <c r="U112" s="40">
        <v>1</v>
      </c>
      <c r="V112" s="38" t="str">
        <f>+$J$112</f>
        <v>Realizar las auditorías internas, de acuerdo a lo programado para la vigencia.</v>
      </c>
      <c r="W112" s="39">
        <v>0</v>
      </c>
      <c r="X112" s="34" t="s">
        <v>117</v>
      </c>
      <c r="Y112" s="40">
        <v>0.25</v>
      </c>
      <c r="Z112" s="38" t="str">
        <f>+$J$112</f>
        <v>Realizar las auditorías internas, de acuerdo a lo programado para la vigencia.</v>
      </c>
      <c r="AA112" s="39">
        <v>0</v>
      </c>
      <c r="AB112" s="42"/>
      <c r="AC112" s="42"/>
      <c r="AD112" s="40">
        <f t="shared" si="25"/>
        <v>0</v>
      </c>
      <c r="AE112" s="40" t="e">
        <f t="shared" si="26"/>
        <v>#DIV/0!</v>
      </c>
      <c r="AF112" s="40">
        <f t="shared" si="27"/>
        <v>0</v>
      </c>
      <c r="AG112" s="40" t="e">
        <f t="shared" si="28"/>
        <v>#DIV/0!</v>
      </c>
      <c r="AH112" s="40">
        <v>0.25</v>
      </c>
      <c r="AI112" s="38" t="str">
        <f>+$J$112</f>
        <v>Realizar las auditorías internas, de acuerdo a lo programado para la vigencia.</v>
      </c>
      <c r="AJ112" s="39">
        <v>0</v>
      </c>
      <c r="AK112" s="42"/>
      <c r="AL112" s="42"/>
      <c r="AM112" s="40">
        <f t="shared" si="29"/>
        <v>0</v>
      </c>
      <c r="AN112" s="40" t="e">
        <f t="shared" si="30"/>
        <v>#DIV/0!</v>
      </c>
      <c r="AO112" s="40">
        <f t="shared" si="31"/>
        <v>0</v>
      </c>
      <c r="AP112" s="43" t="e">
        <f t="shared" si="32"/>
        <v>#DIV/0!</v>
      </c>
      <c r="AQ112" s="40">
        <v>0.25</v>
      </c>
      <c r="AR112" s="38" t="str">
        <f>+$J$112</f>
        <v>Realizar las auditorías internas, de acuerdo a lo programado para la vigencia.</v>
      </c>
      <c r="AS112" s="39">
        <v>0</v>
      </c>
      <c r="AT112" s="42"/>
      <c r="AU112" s="42"/>
      <c r="AV112" s="40">
        <f t="shared" si="33"/>
        <v>0</v>
      </c>
      <c r="AW112" s="40" t="e">
        <f t="shared" si="34"/>
        <v>#DIV/0!</v>
      </c>
      <c r="AX112" s="40">
        <f t="shared" si="35"/>
        <v>0</v>
      </c>
      <c r="AY112" s="40" t="e">
        <f t="shared" si="36"/>
        <v>#DIV/0!</v>
      </c>
      <c r="AZ112" s="40">
        <v>0.25</v>
      </c>
      <c r="BA112" s="38" t="str">
        <f>+$J$112</f>
        <v>Realizar las auditorías internas, de acuerdo a lo programado para la vigencia.</v>
      </c>
      <c r="BB112" s="39">
        <v>0</v>
      </c>
      <c r="BC112" s="42"/>
      <c r="BD112" s="42"/>
      <c r="BE112" s="40">
        <f t="shared" si="37"/>
        <v>0</v>
      </c>
      <c r="BF112" s="40" t="e">
        <f t="shared" si="38"/>
        <v>#DIV/0!</v>
      </c>
      <c r="BG112" s="40">
        <f t="shared" si="39"/>
        <v>0</v>
      </c>
      <c r="BH112" s="40" t="e">
        <f t="shared" si="40"/>
        <v>#DIV/0!</v>
      </c>
      <c r="BI112" s="44">
        <f t="shared" si="41"/>
        <v>0</v>
      </c>
      <c r="BJ112" s="44" t="str">
        <f t="shared" si="42"/>
        <v>No Prog ni Ejec</v>
      </c>
      <c r="BK112" s="44">
        <f t="shared" si="43"/>
        <v>0</v>
      </c>
      <c r="BL112" s="44" t="str">
        <f t="shared" si="44"/>
        <v>No Prog ni Ejec</v>
      </c>
      <c r="BM112" s="44">
        <f t="shared" si="45"/>
        <v>0</v>
      </c>
      <c r="BN112" s="44" t="str">
        <f t="shared" si="46"/>
        <v>No Prog ni Ejec</v>
      </c>
      <c r="BO112" s="44">
        <f t="shared" si="47"/>
        <v>0</v>
      </c>
      <c r="BP112" s="44" t="str">
        <f t="shared" si="48"/>
        <v>No Prog ni Ejec</v>
      </c>
      <c r="BQ112" s="42"/>
    </row>
    <row r="113" spans="1:69" s="45" customFormat="1" ht="135" x14ac:dyDescent="0.25">
      <c r="A113" s="34">
        <v>11800</v>
      </c>
      <c r="B113" s="35" t="str">
        <f>+VLOOKUP(A113,'[1]TAB. REF. PA'!$A$4:$B$14,2,FALSE)</f>
        <v>Oficina de Control Interno</v>
      </c>
      <c r="C113" s="36" t="s">
        <v>345</v>
      </c>
      <c r="D113" s="35" t="s">
        <v>256</v>
      </c>
      <c r="E113" s="36" t="s">
        <v>552</v>
      </c>
      <c r="F113" s="38" t="s">
        <v>679</v>
      </c>
      <c r="G113" s="37" t="s">
        <v>123</v>
      </c>
      <c r="H113" s="56">
        <v>1</v>
      </c>
      <c r="I113" s="36" t="s">
        <v>553</v>
      </c>
      <c r="J113" s="38" t="s">
        <v>335</v>
      </c>
      <c r="K113" s="39">
        <v>0</v>
      </c>
      <c r="L113" s="40">
        <v>1</v>
      </c>
      <c r="M113" s="41" t="s">
        <v>50</v>
      </c>
      <c r="N113" s="41" t="s">
        <v>64</v>
      </c>
      <c r="O113" s="41" t="s">
        <v>37</v>
      </c>
      <c r="P113" s="41" t="s">
        <v>39</v>
      </c>
      <c r="Q113" s="41" t="s">
        <v>230</v>
      </c>
      <c r="R113" s="42"/>
      <c r="S113" s="41" t="s">
        <v>343</v>
      </c>
      <c r="T113" s="41" t="s">
        <v>105</v>
      </c>
      <c r="U113" s="40">
        <v>1</v>
      </c>
      <c r="V113" s="38" t="str">
        <f>+$J$113</f>
        <v>Dar respuesta a requerimientos de carácter interno en el marco de la normatividad vigente</v>
      </c>
      <c r="W113" s="39">
        <v>0</v>
      </c>
      <c r="X113" s="34" t="s">
        <v>117</v>
      </c>
      <c r="Y113" s="40">
        <v>0.25</v>
      </c>
      <c r="Z113" s="38" t="str">
        <f>+$J$113</f>
        <v>Dar respuesta a requerimientos de carácter interno en el marco de la normatividad vigente</v>
      </c>
      <c r="AA113" s="39">
        <v>0</v>
      </c>
      <c r="AB113" s="42"/>
      <c r="AC113" s="42"/>
      <c r="AD113" s="40">
        <f t="shared" si="25"/>
        <v>0</v>
      </c>
      <c r="AE113" s="40" t="e">
        <f t="shared" si="26"/>
        <v>#DIV/0!</v>
      </c>
      <c r="AF113" s="40">
        <f t="shared" si="27"/>
        <v>0</v>
      </c>
      <c r="AG113" s="40" t="e">
        <f t="shared" si="28"/>
        <v>#DIV/0!</v>
      </c>
      <c r="AH113" s="40">
        <v>0.25</v>
      </c>
      <c r="AI113" s="38" t="str">
        <f>+$J$113</f>
        <v>Dar respuesta a requerimientos de carácter interno en el marco de la normatividad vigente</v>
      </c>
      <c r="AJ113" s="39">
        <v>0</v>
      </c>
      <c r="AK113" s="42"/>
      <c r="AL113" s="42"/>
      <c r="AM113" s="40">
        <f t="shared" si="29"/>
        <v>0</v>
      </c>
      <c r="AN113" s="40" t="e">
        <f t="shared" si="30"/>
        <v>#DIV/0!</v>
      </c>
      <c r="AO113" s="40">
        <f t="shared" si="31"/>
        <v>0</v>
      </c>
      <c r="AP113" s="43" t="e">
        <f t="shared" si="32"/>
        <v>#DIV/0!</v>
      </c>
      <c r="AQ113" s="40">
        <v>0.25</v>
      </c>
      <c r="AR113" s="38" t="str">
        <f>+$J$113</f>
        <v>Dar respuesta a requerimientos de carácter interno en el marco de la normatividad vigente</v>
      </c>
      <c r="AS113" s="39">
        <v>0</v>
      </c>
      <c r="AT113" s="42"/>
      <c r="AU113" s="42"/>
      <c r="AV113" s="40">
        <f t="shared" si="33"/>
        <v>0</v>
      </c>
      <c r="AW113" s="40" t="e">
        <f t="shared" si="34"/>
        <v>#DIV/0!</v>
      </c>
      <c r="AX113" s="40">
        <f t="shared" si="35"/>
        <v>0</v>
      </c>
      <c r="AY113" s="40" t="e">
        <f t="shared" si="36"/>
        <v>#DIV/0!</v>
      </c>
      <c r="AZ113" s="40">
        <v>0.25</v>
      </c>
      <c r="BA113" s="38" t="str">
        <f>+$J$113</f>
        <v>Dar respuesta a requerimientos de carácter interno en el marco de la normatividad vigente</v>
      </c>
      <c r="BB113" s="39">
        <v>0</v>
      </c>
      <c r="BC113" s="42"/>
      <c r="BD113" s="42"/>
      <c r="BE113" s="40">
        <f t="shared" si="37"/>
        <v>0</v>
      </c>
      <c r="BF113" s="40" t="e">
        <f t="shared" si="38"/>
        <v>#DIV/0!</v>
      </c>
      <c r="BG113" s="40">
        <f t="shared" si="39"/>
        <v>0</v>
      </c>
      <c r="BH113" s="40" t="e">
        <f t="shared" si="40"/>
        <v>#DIV/0!</v>
      </c>
      <c r="BI113" s="44">
        <f t="shared" si="41"/>
        <v>0</v>
      </c>
      <c r="BJ113" s="44" t="str">
        <f t="shared" si="42"/>
        <v>No Prog ni Ejec</v>
      </c>
      <c r="BK113" s="44">
        <f t="shared" si="43"/>
        <v>0</v>
      </c>
      <c r="BL113" s="44" t="str">
        <f t="shared" si="44"/>
        <v>No Prog ni Ejec</v>
      </c>
      <c r="BM113" s="44">
        <f t="shared" si="45"/>
        <v>0</v>
      </c>
      <c r="BN113" s="44" t="str">
        <f t="shared" si="46"/>
        <v>No Prog ni Ejec</v>
      </c>
      <c r="BO113" s="44">
        <f t="shared" si="47"/>
        <v>0</v>
      </c>
      <c r="BP113" s="44" t="str">
        <f t="shared" si="48"/>
        <v>No Prog ni Ejec</v>
      </c>
      <c r="BQ113" s="42"/>
    </row>
    <row r="114" spans="1:69" s="45" customFormat="1" ht="180" x14ac:dyDescent="0.25">
      <c r="A114" s="34">
        <v>11800</v>
      </c>
      <c r="B114" s="35" t="str">
        <f>+VLOOKUP(A114,'[1]TAB. REF. PA'!$A$4:$B$14,2,FALSE)</f>
        <v>Oficina de Control Interno</v>
      </c>
      <c r="C114" s="36" t="s">
        <v>346</v>
      </c>
      <c r="D114" s="35" t="s">
        <v>256</v>
      </c>
      <c r="E114" s="36" t="s">
        <v>554</v>
      </c>
      <c r="F114" s="38" t="s">
        <v>680</v>
      </c>
      <c r="G114" s="37" t="s">
        <v>123</v>
      </c>
      <c r="H114" s="56">
        <v>1</v>
      </c>
      <c r="I114" s="36" t="s">
        <v>555</v>
      </c>
      <c r="J114" s="38" t="s">
        <v>336</v>
      </c>
      <c r="K114" s="39">
        <v>0</v>
      </c>
      <c r="L114" s="40">
        <v>1</v>
      </c>
      <c r="M114" s="41" t="s">
        <v>50</v>
      </c>
      <c r="N114" s="41" t="s">
        <v>64</v>
      </c>
      <c r="O114" s="41" t="s">
        <v>37</v>
      </c>
      <c r="P114" s="41" t="s">
        <v>39</v>
      </c>
      <c r="Q114" s="41" t="s">
        <v>230</v>
      </c>
      <c r="R114" s="42"/>
      <c r="S114" s="41" t="s">
        <v>344</v>
      </c>
      <c r="T114" s="41" t="s">
        <v>105</v>
      </c>
      <c r="U114" s="40">
        <v>1</v>
      </c>
      <c r="V114" s="38" t="str">
        <f>+$J$114</f>
        <v>Dar respuesta a requerimientos de organismos externos en el marco de la normatividad vigente</v>
      </c>
      <c r="W114" s="39">
        <v>0</v>
      </c>
      <c r="X114" s="34" t="s">
        <v>117</v>
      </c>
      <c r="Y114" s="40">
        <v>0.25</v>
      </c>
      <c r="Z114" s="38" t="str">
        <f>+$J$114</f>
        <v>Dar respuesta a requerimientos de organismos externos en el marco de la normatividad vigente</v>
      </c>
      <c r="AA114" s="39">
        <v>0</v>
      </c>
      <c r="AB114" s="42"/>
      <c r="AC114" s="42"/>
      <c r="AD114" s="40">
        <f t="shared" si="25"/>
        <v>0</v>
      </c>
      <c r="AE114" s="40" t="e">
        <f t="shared" si="26"/>
        <v>#DIV/0!</v>
      </c>
      <c r="AF114" s="40">
        <f t="shared" si="27"/>
        <v>0</v>
      </c>
      <c r="AG114" s="40" t="e">
        <f t="shared" si="28"/>
        <v>#DIV/0!</v>
      </c>
      <c r="AH114" s="40">
        <v>0.25</v>
      </c>
      <c r="AI114" s="38" t="str">
        <f>+$J$114</f>
        <v>Dar respuesta a requerimientos de organismos externos en el marco de la normatividad vigente</v>
      </c>
      <c r="AJ114" s="39">
        <v>0</v>
      </c>
      <c r="AK114" s="42"/>
      <c r="AL114" s="42"/>
      <c r="AM114" s="40">
        <f t="shared" si="29"/>
        <v>0</v>
      </c>
      <c r="AN114" s="40" t="e">
        <f t="shared" si="30"/>
        <v>#DIV/0!</v>
      </c>
      <c r="AO114" s="40">
        <f t="shared" si="31"/>
        <v>0</v>
      </c>
      <c r="AP114" s="43" t="e">
        <f t="shared" si="32"/>
        <v>#DIV/0!</v>
      </c>
      <c r="AQ114" s="40">
        <v>0.25</v>
      </c>
      <c r="AR114" s="38" t="str">
        <f>+$J$114</f>
        <v>Dar respuesta a requerimientos de organismos externos en el marco de la normatividad vigente</v>
      </c>
      <c r="AS114" s="39">
        <v>0</v>
      </c>
      <c r="AT114" s="42"/>
      <c r="AU114" s="42"/>
      <c r="AV114" s="40">
        <f t="shared" si="33"/>
        <v>0</v>
      </c>
      <c r="AW114" s="40" t="e">
        <f t="shared" si="34"/>
        <v>#DIV/0!</v>
      </c>
      <c r="AX114" s="40">
        <f t="shared" si="35"/>
        <v>0</v>
      </c>
      <c r="AY114" s="40" t="e">
        <f t="shared" si="36"/>
        <v>#DIV/0!</v>
      </c>
      <c r="AZ114" s="40">
        <v>0.25</v>
      </c>
      <c r="BA114" s="38" t="str">
        <f>+$J$114</f>
        <v>Dar respuesta a requerimientos de organismos externos en el marco de la normatividad vigente</v>
      </c>
      <c r="BB114" s="39">
        <v>0</v>
      </c>
      <c r="BC114" s="42"/>
      <c r="BD114" s="42"/>
      <c r="BE114" s="40">
        <f t="shared" si="37"/>
        <v>0</v>
      </c>
      <c r="BF114" s="40" t="e">
        <f t="shared" si="38"/>
        <v>#DIV/0!</v>
      </c>
      <c r="BG114" s="40">
        <f t="shared" si="39"/>
        <v>0</v>
      </c>
      <c r="BH114" s="40" t="e">
        <f t="shared" si="40"/>
        <v>#DIV/0!</v>
      </c>
      <c r="BI114" s="44">
        <f t="shared" si="41"/>
        <v>0</v>
      </c>
      <c r="BJ114" s="44" t="str">
        <f t="shared" si="42"/>
        <v>No Prog ni Ejec</v>
      </c>
      <c r="BK114" s="44">
        <f t="shared" si="43"/>
        <v>0</v>
      </c>
      <c r="BL114" s="44" t="str">
        <f t="shared" si="44"/>
        <v>No Prog ni Ejec</v>
      </c>
      <c r="BM114" s="44">
        <f t="shared" si="45"/>
        <v>0</v>
      </c>
      <c r="BN114" s="44" t="str">
        <f t="shared" si="46"/>
        <v>No Prog ni Ejec</v>
      </c>
      <c r="BO114" s="44">
        <f t="shared" si="47"/>
        <v>0</v>
      </c>
      <c r="BP114" s="44" t="str">
        <f t="shared" si="48"/>
        <v>No Prog ni Ejec</v>
      </c>
      <c r="BQ114" s="42"/>
    </row>
    <row r="115" spans="1:69" s="45" customFormat="1" ht="105" x14ac:dyDescent="0.25">
      <c r="A115" s="34">
        <v>11800</v>
      </c>
      <c r="B115" s="35" t="str">
        <f>+VLOOKUP(A115,'[1]TAB. REF. PA'!$A$4:$B$14,2,FALSE)</f>
        <v>Oficina de Control Interno</v>
      </c>
      <c r="C115" s="36" t="s">
        <v>347</v>
      </c>
      <c r="D115" s="35" t="s">
        <v>256</v>
      </c>
      <c r="E115" s="36" t="s">
        <v>556</v>
      </c>
      <c r="F115" s="38" t="s">
        <v>681</v>
      </c>
      <c r="G115" s="37" t="s">
        <v>123</v>
      </c>
      <c r="H115" s="56">
        <v>1</v>
      </c>
      <c r="I115" s="36" t="s">
        <v>558</v>
      </c>
      <c r="J115" s="38" t="s">
        <v>337</v>
      </c>
      <c r="K115" s="39">
        <v>0</v>
      </c>
      <c r="L115" s="40">
        <v>1</v>
      </c>
      <c r="M115" s="41" t="s">
        <v>50</v>
      </c>
      <c r="N115" s="41" t="s">
        <v>64</v>
      </c>
      <c r="O115" s="41" t="s">
        <v>37</v>
      </c>
      <c r="P115" s="41" t="s">
        <v>39</v>
      </c>
      <c r="Q115" s="41" t="s">
        <v>230</v>
      </c>
      <c r="R115" s="42"/>
      <c r="S115" s="41" t="s">
        <v>340</v>
      </c>
      <c r="T115" s="41" t="s">
        <v>105</v>
      </c>
      <c r="U115" s="40">
        <v>1</v>
      </c>
      <c r="V115" s="38" t="str">
        <f>+$J$115</f>
        <v>Medir el grado de cumplimiento de las acciones que hacen parte del Plan de mejoramiento institucional derivadas de la Auditoría de la CGR.</v>
      </c>
      <c r="W115" s="39">
        <v>0</v>
      </c>
      <c r="X115" s="34" t="s">
        <v>117</v>
      </c>
      <c r="Y115" s="40">
        <v>0.25</v>
      </c>
      <c r="Z115" s="38" t="str">
        <f>+$J$115</f>
        <v>Medir el grado de cumplimiento de las acciones que hacen parte del Plan de mejoramiento institucional derivadas de la Auditoría de la CGR.</v>
      </c>
      <c r="AA115" s="39">
        <v>0</v>
      </c>
      <c r="AB115" s="42"/>
      <c r="AC115" s="42"/>
      <c r="AD115" s="40">
        <f t="shared" si="25"/>
        <v>0</v>
      </c>
      <c r="AE115" s="40" t="e">
        <f t="shared" si="26"/>
        <v>#DIV/0!</v>
      </c>
      <c r="AF115" s="40">
        <f t="shared" si="27"/>
        <v>0</v>
      </c>
      <c r="AG115" s="40" t="e">
        <f t="shared" si="28"/>
        <v>#DIV/0!</v>
      </c>
      <c r="AH115" s="40">
        <v>0.25</v>
      </c>
      <c r="AI115" s="38" t="str">
        <f>+$J$115</f>
        <v>Medir el grado de cumplimiento de las acciones que hacen parte del Plan de mejoramiento institucional derivadas de la Auditoría de la CGR.</v>
      </c>
      <c r="AJ115" s="39">
        <v>0</v>
      </c>
      <c r="AK115" s="42"/>
      <c r="AL115" s="42"/>
      <c r="AM115" s="40">
        <f t="shared" si="29"/>
        <v>0</v>
      </c>
      <c r="AN115" s="40" t="e">
        <f t="shared" si="30"/>
        <v>#DIV/0!</v>
      </c>
      <c r="AO115" s="40">
        <f t="shared" si="31"/>
        <v>0</v>
      </c>
      <c r="AP115" s="43" t="e">
        <f t="shared" si="32"/>
        <v>#DIV/0!</v>
      </c>
      <c r="AQ115" s="40">
        <v>0.25</v>
      </c>
      <c r="AR115" s="38" t="str">
        <f>+$J$115</f>
        <v>Medir el grado de cumplimiento de las acciones que hacen parte del Plan de mejoramiento institucional derivadas de la Auditoría de la CGR.</v>
      </c>
      <c r="AS115" s="39">
        <v>0</v>
      </c>
      <c r="AT115" s="42"/>
      <c r="AU115" s="42"/>
      <c r="AV115" s="40">
        <f t="shared" si="33"/>
        <v>0</v>
      </c>
      <c r="AW115" s="40" t="e">
        <f t="shared" si="34"/>
        <v>#DIV/0!</v>
      </c>
      <c r="AX115" s="40">
        <f t="shared" si="35"/>
        <v>0</v>
      </c>
      <c r="AY115" s="40" t="e">
        <f t="shared" si="36"/>
        <v>#DIV/0!</v>
      </c>
      <c r="AZ115" s="40">
        <v>0.25</v>
      </c>
      <c r="BA115" s="38" t="str">
        <f>+$J$115</f>
        <v>Medir el grado de cumplimiento de las acciones que hacen parte del Plan de mejoramiento institucional derivadas de la Auditoría de la CGR.</v>
      </c>
      <c r="BB115" s="39">
        <v>0</v>
      </c>
      <c r="BC115" s="42"/>
      <c r="BD115" s="42"/>
      <c r="BE115" s="40">
        <f t="shared" si="37"/>
        <v>0</v>
      </c>
      <c r="BF115" s="40" t="e">
        <f t="shared" si="38"/>
        <v>#DIV/0!</v>
      </c>
      <c r="BG115" s="40">
        <f t="shared" si="39"/>
        <v>0</v>
      </c>
      <c r="BH115" s="40" t="e">
        <f t="shared" si="40"/>
        <v>#DIV/0!</v>
      </c>
      <c r="BI115" s="44">
        <f t="shared" si="41"/>
        <v>0</v>
      </c>
      <c r="BJ115" s="44" t="str">
        <f t="shared" si="42"/>
        <v>No Prog ni Ejec</v>
      </c>
      <c r="BK115" s="44">
        <f t="shared" si="43"/>
        <v>0</v>
      </c>
      <c r="BL115" s="44" t="str">
        <f t="shared" si="44"/>
        <v>No Prog ni Ejec</v>
      </c>
      <c r="BM115" s="44">
        <f t="shared" si="45"/>
        <v>0</v>
      </c>
      <c r="BN115" s="44" t="str">
        <f t="shared" si="46"/>
        <v>No Prog ni Ejec</v>
      </c>
      <c r="BO115" s="44">
        <f t="shared" si="47"/>
        <v>0</v>
      </c>
      <c r="BP115" s="44" t="str">
        <f t="shared" si="48"/>
        <v>No Prog ni Ejec</v>
      </c>
      <c r="BQ115" s="42"/>
    </row>
    <row r="116" spans="1:69" s="45" customFormat="1" ht="105" x14ac:dyDescent="0.25">
      <c r="A116" s="34">
        <v>11800</v>
      </c>
      <c r="B116" s="35" t="str">
        <f>+VLOOKUP(A116,'[1]TAB. REF. PA'!$A$4:$B$14,2,FALSE)</f>
        <v>Oficina de Control Interno</v>
      </c>
      <c r="C116" s="36" t="s">
        <v>348</v>
      </c>
      <c r="D116" s="35" t="s">
        <v>256</v>
      </c>
      <c r="E116" s="36" t="s">
        <v>557</v>
      </c>
      <c r="F116" s="38" t="s">
        <v>682</v>
      </c>
      <c r="G116" s="37" t="s">
        <v>123</v>
      </c>
      <c r="H116" s="56">
        <v>1</v>
      </c>
      <c r="I116" s="36" t="s">
        <v>559</v>
      </c>
      <c r="J116" s="38" t="s">
        <v>338</v>
      </c>
      <c r="K116" s="39">
        <v>200000000</v>
      </c>
      <c r="L116" s="40">
        <v>1</v>
      </c>
      <c r="M116" s="41" t="s">
        <v>51</v>
      </c>
      <c r="N116" s="41" t="s">
        <v>56</v>
      </c>
      <c r="O116" s="41" t="s">
        <v>21</v>
      </c>
      <c r="P116" s="41" t="s">
        <v>23</v>
      </c>
      <c r="Q116" s="41" t="s">
        <v>230</v>
      </c>
      <c r="R116" s="42"/>
      <c r="S116" s="41" t="s">
        <v>341</v>
      </c>
      <c r="T116" s="41"/>
      <c r="U116" s="40">
        <v>1</v>
      </c>
      <c r="V116" s="38" t="str">
        <f>+$J$116</f>
        <v>Comunicar mensajes con contenidos de autocontrol y de esta manera fomentar la cultura del autocontrol en la ADRES.</v>
      </c>
      <c r="W116" s="39">
        <v>200000000</v>
      </c>
      <c r="X116" s="34" t="s">
        <v>117</v>
      </c>
      <c r="Y116" s="40">
        <v>0.25</v>
      </c>
      <c r="Z116" s="38" t="str">
        <f>+$J$116</f>
        <v>Comunicar mensajes con contenidos de autocontrol y de esta manera fomentar la cultura del autocontrol en la ADRES.</v>
      </c>
      <c r="AA116" s="39">
        <f>+W116*Y116</f>
        <v>50000000</v>
      </c>
      <c r="AB116" s="42"/>
      <c r="AC116" s="42"/>
      <c r="AD116" s="40">
        <f t="shared" si="25"/>
        <v>0</v>
      </c>
      <c r="AE116" s="40">
        <f t="shared" si="26"/>
        <v>0</v>
      </c>
      <c r="AF116" s="40">
        <f t="shared" si="27"/>
        <v>0</v>
      </c>
      <c r="AG116" s="40">
        <f t="shared" si="28"/>
        <v>0</v>
      </c>
      <c r="AH116" s="40">
        <v>0.25</v>
      </c>
      <c r="AI116" s="38" t="str">
        <f>+$J$116</f>
        <v>Comunicar mensajes con contenidos de autocontrol y de esta manera fomentar la cultura del autocontrol en la ADRES.</v>
      </c>
      <c r="AJ116" s="39">
        <f>+W116*AH116</f>
        <v>50000000</v>
      </c>
      <c r="AK116" s="42"/>
      <c r="AL116" s="42"/>
      <c r="AM116" s="40">
        <f t="shared" si="29"/>
        <v>0</v>
      </c>
      <c r="AN116" s="40">
        <f t="shared" si="30"/>
        <v>0</v>
      </c>
      <c r="AO116" s="40">
        <f t="shared" si="31"/>
        <v>0</v>
      </c>
      <c r="AP116" s="43">
        <f t="shared" si="32"/>
        <v>0</v>
      </c>
      <c r="AQ116" s="40">
        <v>0.25</v>
      </c>
      <c r="AR116" s="38" t="str">
        <f>+$J$116</f>
        <v>Comunicar mensajes con contenidos de autocontrol y de esta manera fomentar la cultura del autocontrol en la ADRES.</v>
      </c>
      <c r="AS116" s="39">
        <f>+W116*AQ116</f>
        <v>50000000</v>
      </c>
      <c r="AT116" s="42"/>
      <c r="AU116" s="42"/>
      <c r="AV116" s="40">
        <f t="shared" si="33"/>
        <v>0</v>
      </c>
      <c r="AW116" s="40">
        <f t="shared" si="34"/>
        <v>0</v>
      </c>
      <c r="AX116" s="40">
        <f t="shared" si="35"/>
        <v>0</v>
      </c>
      <c r="AY116" s="40">
        <f t="shared" si="36"/>
        <v>0</v>
      </c>
      <c r="AZ116" s="40">
        <v>0.25</v>
      </c>
      <c r="BA116" s="38" t="str">
        <f>+$J$116</f>
        <v>Comunicar mensajes con contenidos de autocontrol y de esta manera fomentar la cultura del autocontrol en la ADRES.</v>
      </c>
      <c r="BB116" s="39">
        <f>+W116*AZ116</f>
        <v>50000000</v>
      </c>
      <c r="BC116" s="42"/>
      <c r="BD116" s="42"/>
      <c r="BE116" s="40">
        <f t="shared" si="37"/>
        <v>0</v>
      </c>
      <c r="BF116" s="40">
        <f t="shared" si="38"/>
        <v>0</v>
      </c>
      <c r="BG116" s="40">
        <f t="shared" si="39"/>
        <v>0</v>
      </c>
      <c r="BH116" s="40">
        <f t="shared" si="40"/>
        <v>0</v>
      </c>
      <c r="BI116" s="44">
        <f t="shared" si="41"/>
        <v>0</v>
      </c>
      <c r="BJ116" s="44">
        <f t="shared" si="42"/>
        <v>0</v>
      </c>
      <c r="BK116" s="44">
        <f t="shared" si="43"/>
        <v>0</v>
      </c>
      <c r="BL116" s="44">
        <f t="shared" si="44"/>
        <v>0</v>
      </c>
      <c r="BM116" s="44">
        <f t="shared" si="45"/>
        <v>0</v>
      </c>
      <c r="BN116" s="44">
        <f t="shared" si="46"/>
        <v>0</v>
      </c>
      <c r="BO116" s="44">
        <f t="shared" si="47"/>
        <v>0</v>
      </c>
      <c r="BP116" s="44">
        <f t="shared" si="48"/>
        <v>0</v>
      </c>
      <c r="BQ116" s="42"/>
    </row>
    <row r="117" spans="1:69" s="18" customFormat="1" ht="105" x14ac:dyDescent="0.25">
      <c r="A117" s="80">
        <v>11900</v>
      </c>
      <c r="B117" s="79" t="str">
        <f>+VLOOKUP(A117,'[5]TAB. REF. PA'!$A$4:$B$14,2,FALSE)</f>
        <v>Oficina Asesora Jurídica</v>
      </c>
      <c r="C117" s="80" t="s">
        <v>350</v>
      </c>
      <c r="D117" s="79" t="s">
        <v>153</v>
      </c>
      <c r="E117" s="80" t="s">
        <v>352</v>
      </c>
      <c r="F117" s="79" t="s">
        <v>684</v>
      </c>
      <c r="G117" s="80" t="s">
        <v>124</v>
      </c>
      <c r="H117" s="80">
        <v>4</v>
      </c>
      <c r="I117" s="80" t="s">
        <v>544</v>
      </c>
      <c r="J117" s="81" t="s">
        <v>685</v>
      </c>
      <c r="K117" s="82">
        <v>0</v>
      </c>
      <c r="L117" s="88">
        <v>1</v>
      </c>
      <c r="M117" s="84" t="s">
        <v>51</v>
      </c>
      <c r="N117" s="84" t="s">
        <v>68</v>
      </c>
      <c r="O117" s="84" t="s">
        <v>21</v>
      </c>
      <c r="P117" s="84" t="s">
        <v>36</v>
      </c>
      <c r="Q117" s="84" t="s">
        <v>75</v>
      </c>
      <c r="R117" s="85"/>
      <c r="S117" s="89" t="s">
        <v>631</v>
      </c>
      <c r="T117" s="84" t="s">
        <v>98</v>
      </c>
      <c r="U117" s="117">
        <f>+H117</f>
        <v>4</v>
      </c>
      <c r="V117" s="81" t="str">
        <f>+J117</f>
        <v xml:space="preserve">
Reportar  trimestralmente el cumplimiento del Plan de Acción de la Dependencia</v>
      </c>
      <c r="W117" s="82">
        <v>0</v>
      </c>
      <c r="X117" s="78" t="s">
        <v>117</v>
      </c>
      <c r="Y117" s="117">
        <v>1</v>
      </c>
      <c r="Z117" s="81" t="str">
        <f>+V117</f>
        <v xml:space="preserve">
Reportar  trimestralmente el cumplimiento del Plan de Acción de la Dependencia</v>
      </c>
      <c r="AA117" s="82">
        <v>0</v>
      </c>
      <c r="AB117" s="85"/>
      <c r="AC117" s="85"/>
      <c r="AD117" s="83">
        <f t="shared" si="25"/>
        <v>0</v>
      </c>
      <c r="AE117" s="83" t="e">
        <f t="shared" si="26"/>
        <v>#DIV/0!</v>
      </c>
      <c r="AF117" s="83">
        <f t="shared" si="27"/>
        <v>0</v>
      </c>
      <c r="AG117" s="83" t="e">
        <f t="shared" si="28"/>
        <v>#DIV/0!</v>
      </c>
      <c r="AH117" s="117">
        <v>1</v>
      </c>
      <c r="AI117" s="81" t="str">
        <f>+V117</f>
        <v xml:space="preserve">
Reportar  trimestralmente el cumplimiento del Plan de Acción de la Dependencia</v>
      </c>
      <c r="AJ117" s="82">
        <v>0</v>
      </c>
      <c r="AK117" s="85"/>
      <c r="AL117" s="85"/>
      <c r="AM117" s="83">
        <f t="shared" si="29"/>
        <v>0</v>
      </c>
      <c r="AN117" s="83" t="e">
        <f t="shared" si="30"/>
        <v>#DIV/0!</v>
      </c>
      <c r="AO117" s="83">
        <f t="shared" si="31"/>
        <v>0</v>
      </c>
      <c r="AP117" s="87" t="e">
        <f t="shared" si="32"/>
        <v>#DIV/0!</v>
      </c>
      <c r="AQ117" s="117">
        <v>1</v>
      </c>
      <c r="AR117" s="81" t="str">
        <f>+V117</f>
        <v xml:space="preserve">
Reportar  trimestralmente el cumplimiento del Plan de Acción de la Dependencia</v>
      </c>
      <c r="AS117" s="82">
        <v>0</v>
      </c>
      <c r="AT117" s="85"/>
      <c r="AU117" s="85"/>
      <c r="AV117" s="83">
        <f t="shared" si="33"/>
        <v>0</v>
      </c>
      <c r="AW117" s="83" t="e">
        <f t="shared" si="34"/>
        <v>#DIV/0!</v>
      </c>
      <c r="AX117" s="83">
        <f t="shared" si="35"/>
        <v>0</v>
      </c>
      <c r="AY117" s="83" t="e">
        <f t="shared" si="36"/>
        <v>#DIV/0!</v>
      </c>
      <c r="AZ117" s="117">
        <v>1</v>
      </c>
      <c r="BA117" s="81" t="str">
        <f>+V117</f>
        <v xml:space="preserve">
Reportar  trimestralmente el cumplimiento del Plan de Acción de la Dependencia</v>
      </c>
      <c r="BB117" s="82">
        <v>0</v>
      </c>
      <c r="BC117" s="85"/>
      <c r="BD117" s="85"/>
      <c r="BE117" s="83">
        <f t="shared" si="37"/>
        <v>0</v>
      </c>
      <c r="BF117" s="83" t="e">
        <f t="shared" si="38"/>
        <v>#DIV/0!</v>
      </c>
      <c r="BG117" s="83">
        <f t="shared" si="39"/>
        <v>0</v>
      </c>
      <c r="BH117" s="83" t="e">
        <f t="shared" si="40"/>
        <v>#DIV/0!</v>
      </c>
      <c r="BI117" s="17">
        <f t="shared" si="41"/>
        <v>0</v>
      </c>
      <c r="BJ117" s="17" t="str">
        <f t="shared" si="42"/>
        <v>No Prog ni Ejec</v>
      </c>
      <c r="BK117" s="17">
        <f t="shared" si="43"/>
        <v>0</v>
      </c>
      <c r="BL117" s="17" t="str">
        <f t="shared" si="44"/>
        <v>No Prog ni Ejec</v>
      </c>
      <c r="BM117" s="17">
        <f t="shared" si="45"/>
        <v>0</v>
      </c>
      <c r="BN117" s="17" t="str">
        <f t="shared" si="46"/>
        <v>No Prog ni Ejec</v>
      </c>
      <c r="BO117" s="17">
        <f t="shared" si="47"/>
        <v>0</v>
      </c>
      <c r="BP117" s="17" t="str">
        <f t="shared" si="48"/>
        <v>No Prog ni Ejec</v>
      </c>
      <c r="BQ117" s="16"/>
    </row>
    <row r="118" spans="1:69" s="18" customFormat="1" ht="105" x14ac:dyDescent="0.25">
      <c r="A118" s="80">
        <v>11900</v>
      </c>
      <c r="B118" s="79" t="str">
        <f>+VLOOKUP(A118,'[5]TAB. REF. PA'!$A$4:$B$14,2,FALSE)</f>
        <v>Oficina Asesora Jurídica</v>
      </c>
      <c r="C118" s="80" t="s">
        <v>351</v>
      </c>
      <c r="D118" s="79" t="s">
        <v>256</v>
      </c>
      <c r="E118" s="80" t="s">
        <v>353</v>
      </c>
      <c r="F118" s="79" t="s">
        <v>686</v>
      </c>
      <c r="G118" s="80" t="s">
        <v>123</v>
      </c>
      <c r="H118" s="93">
        <v>1</v>
      </c>
      <c r="I118" s="80" t="s">
        <v>545</v>
      </c>
      <c r="J118" s="81" t="s">
        <v>598</v>
      </c>
      <c r="K118" s="82">
        <v>0</v>
      </c>
      <c r="L118" s="88">
        <v>1</v>
      </c>
      <c r="M118" s="84" t="s">
        <v>51</v>
      </c>
      <c r="N118" s="84" t="s">
        <v>68</v>
      </c>
      <c r="O118" s="84" t="s">
        <v>21</v>
      </c>
      <c r="P118" s="84" t="s">
        <v>36</v>
      </c>
      <c r="Q118" s="84" t="s">
        <v>75</v>
      </c>
      <c r="R118" s="85"/>
      <c r="S118" s="89" t="s">
        <v>672</v>
      </c>
      <c r="T118" s="84" t="s">
        <v>98</v>
      </c>
      <c r="U118" s="88">
        <v>1</v>
      </c>
      <c r="V118" s="81" t="str">
        <f>+J118</f>
        <v>Formular los procesos y procedimientos en el marco del MIPG</v>
      </c>
      <c r="W118" s="82">
        <v>0</v>
      </c>
      <c r="X118" s="78" t="s">
        <v>117</v>
      </c>
      <c r="Y118" s="88">
        <v>0.25</v>
      </c>
      <c r="Z118" s="81" t="str">
        <f>+$J$106</f>
        <v>Garantizar la gestión de Servicio al ciudadano de la entidad  por los diferentes canales  de atención.</v>
      </c>
      <c r="AA118" s="82">
        <v>0</v>
      </c>
      <c r="AB118" s="85"/>
      <c r="AC118" s="85"/>
      <c r="AD118" s="83">
        <f>+(AB118/Y118)</f>
        <v>0</v>
      </c>
      <c r="AE118" s="83" t="e">
        <f t="shared" si="26"/>
        <v>#DIV/0!</v>
      </c>
      <c r="AF118" s="83">
        <f t="shared" si="27"/>
        <v>0</v>
      </c>
      <c r="AG118" s="83" t="e">
        <f t="shared" si="28"/>
        <v>#DIV/0!</v>
      </c>
      <c r="AH118" s="88">
        <v>0.25</v>
      </c>
      <c r="AI118" s="81" t="str">
        <f>+$J$106</f>
        <v>Garantizar la gestión de Servicio al ciudadano de la entidad  por los diferentes canales  de atención.</v>
      </c>
      <c r="AJ118" s="82">
        <v>0</v>
      </c>
      <c r="AK118" s="85"/>
      <c r="AL118" s="85"/>
      <c r="AM118" s="83">
        <f t="shared" si="29"/>
        <v>0</v>
      </c>
      <c r="AN118" s="83" t="e">
        <f t="shared" si="30"/>
        <v>#DIV/0!</v>
      </c>
      <c r="AO118" s="83">
        <f t="shared" si="31"/>
        <v>0</v>
      </c>
      <c r="AP118" s="87" t="e">
        <f t="shared" si="32"/>
        <v>#DIV/0!</v>
      </c>
      <c r="AQ118" s="88">
        <v>0.25</v>
      </c>
      <c r="AR118" s="81" t="str">
        <f>+$J$106</f>
        <v>Garantizar la gestión de Servicio al ciudadano de la entidad  por los diferentes canales  de atención.</v>
      </c>
      <c r="AS118" s="82">
        <v>0</v>
      </c>
      <c r="AT118" s="85"/>
      <c r="AU118" s="85"/>
      <c r="AV118" s="83">
        <f t="shared" si="33"/>
        <v>0</v>
      </c>
      <c r="AW118" s="83" t="e">
        <f t="shared" si="34"/>
        <v>#DIV/0!</v>
      </c>
      <c r="AX118" s="83">
        <f t="shared" si="35"/>
        <v>0</v>
      </c>
      <c r="AY118" s="83" t="e">
        <f t="shared" si="36"/>
        <v>#DIV/0!</v>
      </c>
      <c r="AZ118" s="88">
        <v>0.25</v>
      </c>
      <c r="BA118" s="81" t="str">
        <f>+$J$106</f>
        <v>Garantizar la gestión de Servicio al ciudadano de la entidad  por los diferentes canales  de atención.</v>
      </c>
      <c r="BB118" s="82">
        <v>0</v>
      </c>
      <c r="BC118" s="85"/>
      <c r="BD118" s="85"/>
      <c r="BE118" s="83">
        <f t="shared" si="37"/>
        <v>0</v>
      </c>
      <c r="BF118" s="83" t="e">
        <f t="shared" si="38"/>
        <v>#DIV/0!</v>
      </c>
      <c r="BG118" s="83">
        <f t="shared" si="39"/>
        <v>0</v>
      </c>
      <c r="BH118" s="83" t="e">
        <f t="shared" si="40"/>
        <v>#DIV/0!</v>
      </c>
      <c r="BI118" s="17">
        <f t="shared" si="41"/>
        <v>0</v>
      </c>
      <c r="BJ118" s="17" t="str">
        <f t="shared" si="42"/>
        <v>No Prog ni Ejec</v>
      </c>
      <c r="BK118" s="17">
        <f t="shared" si="43"/>
        <v>0</v>
      </c>
      <c r="BL118" s="17" t="str">
        <f t="shared" si="44"/>
        <v>No Prog ni Ejec</v>
      </c>
      <c r="BM118" s="17">
        <f t="shared" si="45"/>
        <v>0</v>
      </c>
      <c r="BN118" s="17" t="str">
        <f t="shared" si="46"/>
        <v>No Prog ni Ejec</v>
      </c>
      <c r="BO118" s="17">
        <f t="shared" si="47"/>
        <v>0</v>
      </c>
      <c r="BP118" s="17" t="str">
        <f t="shared" si="48"/>
        <v>No Prog ni Ejec</v>
      </c>
      <c r="BQ118" s="16"/>
    </row>
    <row r="119" spans="1:69" s="18" customFormat="1" ht="105" x14ac:dyDescent="0.25">
      <c r="A119" s="80">
        <v>11900</v>
      </c>
      <c r="B119" s="79" t="str">
        <f>+VLOOKUP(A119,'[5]TAB. REF. PA'!$A$4:$B$14,2,FALSE)</f>
        <v>Oficina Asesora Jurídica</v>
      </c>
      <c r="C119" s="80" t="s">
        <v>351</v>
      </c>
      <c r="D119" s="79" t="s">
        <v>256</v>
      </c>
      <c r="E119" s="80" t="s">
        <v>354</v>
      </c>
      <c r="F119" s="81" t="s">
        <v>687</v>
      </c>
      <c r="G119" s="80" t="s">
        <v>124</v>
      </c>
      <c r="H119" s="80">
        <v>4</v>
      </c>
      <c r="I119" s="80" t="s">
        <v>560</v>
      </c>
      <c r="J119" s="81" t="s">
        <v>688</v>
      </c>
      <c r="K119" s="82">
        <v>0</v>
      </c>
      <c r="L119" s="88">
        <v>1</v>
      </c>
      <c r="M119" s="84" t="s">
        <v>51</v>
      </c>
      <c r="N119" s="84" t="s">
        <v>68</v>
      </c>
      <c r="O119" s="84" t="s">
        <v>21</v>
      </c>
      <c r="P119" s="84" t="s">
        <v>36</v>
      </c>
      <c r="Q119" s="84" t="s">
        <v>75</v>
      </c>
      <c r="R119" s="85"/>
      <c r="S119" s="84" t="s">
        <v>570</v>
      </c>
      <c r="T119" s="84" t="s">
        <v>98</v>
      </c>
      <c r="U119" s="80">
        <v>4</v>
      </c>
      <c r="V119" s="81" t="str">
        <f>+J119</f>
        <v>Evaluar la gestión y resultados de los procesos de calidad de la Dependencia y remitir informes trimestrales de los indicadores formulados y las acciones de mejoras</v>
      </c>
      <c r="W119" s="82">
        <v>0</v>
      </c>
      <c r="X119" s="78" t="s">
        <v>117</v>
      </c>
      <c r="Y119" s="80">
        <v>1</v>
      </c>
      <c r="Z119" s="81" t="str">
        <f>+V119</f>
        <v>Evaluar la gestión y resultados de los procesos de calidad de la Dependencia y remitir informes trimestrales de los indicadores formulados y las acciones de mejoras</v>
      </c>
      <c r="AA119" s="82">
        <v>0</v>
      </c>
      <c r="AB119" s="85"/>
      <c r="AC119" s="85"/>
      <c r="AD119" s="83">
        <f t="shared" si="25"/>
        <v>0</v>
      </c>
      <c r="AE119" s="83" t="e">
        <f t="shared" si="26"/>
        <v>#DIV/0!</v>
      </c>
      <c r="AF119" s="83">
        <f t="shared" si="27"/>
        <v>0</v>
      </c>
      <c r="AG119" s="83" t="e">
        <f t="shared" si="28"/>
        <v>#DIV/0!</v>
      </c>
      <c r="AH119" s="80">
        <v>1</v>
      </c>
      <c r="AI119" s="81" t="str">
        <f>+V119</f>
        <v>Evaluar la gestión y resultados de los procesos de calidad de la Dependencia y remitir informes trimestrales de los indicadores formulados y las acciones de mejoras</v>
      </c>
      <c r="AJ119" s="82">
        <v>0</v>
      </c>
      <c r="AK119" s="85"/>
      <c r="AL119" s="85"/>
      <c r="AM119" s="83">
        <f t="shared" si="29"/>
        <v>0</v>
      </c>
      <c r="AN119" s="83" t="e">
        <f t="shared" si="30"/>
        <v>#DIV/0!</v>
      </c>
      <c r="AO119" s="83">
        <f t="shared" si="31"/>
        <v>0</v>
      </c>
      <c r="AP119" s="87" t="e">
        <f t="shared" si="32"/>
        <v>#DIV/0!</v>
      </c>
      <c r="AQ119" s="80">
        <v>1</v>
      </c>
      <c r="AR119" s="81" t="str">
        <f>+V119</f>
        <v>Evaluar la gestión y resultados de los procesos de calidad de la Dependencia y remitir informes trimestrales de los indicadores formulados y las acciones de mejoras</v>
      </c>
      <c r="AS119" s="82">
        <v>0</v>
      </c>
      <c r="AT119" s="85"/>
      <c r="AU119" s="85"/>
      <c r="AV119" s="83">
        <f t="shared" si="33"/>
        <v>0</v>
      </c>
      <c r="AW119" s="83" t="e">
        <f t="shared" si="34"/>
        <v>#DIV/0!</v>
      </c>
      <c r="AX119" s="83">
        <f t="shared" si="35"/>
        <v>0</v>
      </c>
      <c r="AY119" s="83" t="e">
        <f t="shared" si="36"/>
        <v>#DIV/0!</v>
      </c>
      <c r="AZ119" s="80">
        <v>1</v>
      </c>
      <c r="BA119" s="81" t="str">
        <f>+V119</f>
        <v>Evaluar la gestión y resultados de los procesos de calidad de la Dependencia y remitir informes trimestrales de los indicadores formulados y las acciones de mejoras</v>
      </c>
      <c r="BB119" s="82">
        <v>0</v>
      </c>
      <c r="BC119" s="85"/>
      <c r="BD119" s="85"/>
      <c r="BE119" s="83">
        <f t="shared" si="37"/>
        <v>0</v>
      </c>
      <c r="BF119" s="83" t="e">
        <f t="shared" si="38"/>
        <v>#DIV/0!</v>
      </c>
      <c r="BG119" s="83">
        <f t="shared" si="39"/>
        <v>0</v>
      </c>
      <c r="BH119" s="83" t="e">
        <f t="shared" si="40"/>
        <v>#DIV/0!</v>
      </c>
      <c r="BI119" s="17">
        <f t="shared" si="41"/>
        <v>0</v>
      </c>
      <c r="BJ119" s="17" t="str">
        <f t="shared" si="42"/>
        <v>No Prog ni Ejec</v>
      </c>
      <c r="BK119" s="17">
        <f t="shared" si="43"/>
        <v>0</v>
      </c>
      <c r="BL119" s="17" t="str">
        <f t="shared" si="44"/>
        <v>No Prog ni Ejec</v>
      </c>
      <c r="BM119" s="17">
        <f t="shared" si="45"/>
        <v>0</v>
      </c>
      <c r="BN119" s="17" t="str">
        <f t="shared" si="46"/>
        <v>No Prog ni Ejec</v>
      </c>
      <c r="BO119" s="17">
        <f t="shared" si="47"/>
        <v>0</v>
      </c>
      <c r="BP119" s="17" t="str">
        <f t="shared" si="48"/>
        <v>No Prog ni Ejec</v>
      </c>
      <c r="BQ119" s="16"/>
    </row>
    <row r="120" spans="1:69" s="18" customFormat="1" ht="105" x14ac:dyDescent="0.25">
      <c r="A120" s="80">
        <v>11900</v>
      </c>
      <c r="B120" s="79" t="s">
        <v>349</v>
      </c>
      <c r="C120" s="80" t="s">
        <v>357</v>
      </c>
      <c r="D120" s="79" t="s">
        <v>146</v>
      </c>
      <c r="E120" s="80" t="s">
        <v>358</v>
      </c>
      <c r="F120" s="79" t="s">
        <v>689</v>
      </c>
      <c r="G120" s="80" t="s">
        <v>123</v>
      </c>
      <c r="H120" s="93">
        <v>1</v>
      </c>
      <c r="I120" s="80" t="s">
        <v>359</v>
      </c>
      <c r="J120" s="81" t="s">
        <v>690</v>
      </c>
      <c r="K120" s="82">
        <v>254442984</v>
      </c>
      <c r="L120" s="88">
        <v>1</v>
      </c>
      <c r="M120" s="84" t="s">
        <v>46</v>
      </c>
      <c r="N120" s="84" t="s">
        <v>74</v>
      </c>
      <c r="O120" s="84" t="s">
        <v>21</v>
      </c>
      <c r="P120" s="84" t="s">
        <v>36</v>
      </c>
      <c r="Q120" s="84" t="s">
        <v>229</v>
      </c>
      <c r="R120" s="85"/>
      <c r="S120" s="89" t="s">
        <v>360</v>
      </c>
      <c r="T120" s="84" t="s">
        <v>99</v>
      </c>
      <c r="U120" s="88">
        <v>1</v>
      </c>
      <c r="V120" s="81" t="s">
        <v>690</v>
      </c>
      <c r="W120" s="82">
        <v>307607868</v>
      </c>
      <c r="X120" s="78" t="s">
        <v>114</v>
      </c>
      <c r="Y120" s="88"/>
      <c r="Z120" s="81" t="s">
        <v>690</v>
      </c>
      <c r="AA120" s="82">
        <v>76901967</v>
      </c>
      <c r="AB120" s="85"/>
      <c r="AC120" s="85"/>
      <c r="AD120" s="83">
        <v>0</v>
      </c>
      <c r="AE120" s="83">
        <v>0</v>
      </c>
      <c r="AF120" s="83">
        <v>0</v>
      </c>
      <c r="AG120" s="83">
        <v>0</v>
      </c>
      <c r="AH120" s="88">
        <v>0.25</v>
      </c>
      <c r="AI120" s="81" t="s">
        <v>690</v>
      </c>
      <c r="AJ120" s="82">
        <v>76901967</v>
      </c>
      <c r="AK120" s="85"/>
      <c r="AL120" s="85"/>
      <c r="AM120" s="83">
        <v>0</v>
      </c>
      <c r="AN120" s="83">
        <v>0</v>
      </c>
      <c r="AO120" s="83">
        <v>0</v>
      </c>
      <c r="AP120" s="87">
        <v>0</v>
      </c>
      <c r="AQ120" s="88">
        <v>0.25</v>
      </c>
      <c r="AR120" s="81" t="s">
        <v>690</v>
      </c>
      <c r="AS120" s="82">
        <v>76901967</v>
      </c>
      <c r="AT120" s="85"/>
      <c r="AU120" s="85"/>
      <c r="AV120" s="83">
        <v>0</v>
      </c>
      <c r="AW120" s="83">
        <v>0</v>
      </c>
      <c r="AX120" s="83">
        <v>0</v>
      </c>
      <c r="AY120" s="83">
        <v>0</v>
      </c>
      <c r="AZ120" s="88">
        <v>0.25</v>
      </c>
      <c r="BA120" s="81" t="s">
        <v>690</v>
      </c>
      <c r="BB120" s="82">
        <v>76901967</v>
      </c>
      <c r="BC120" s="85"/>
      <c r="BD120" s="85"/>
      <c r="BE120" s="83">
        <v>0</v>
      </c>
      <c r="BF120" s="83">
        <v>0</v>
      </c>
      <c r="BG120" s="83">
        <v>0</v>
      </c>
      <c r="BH120" s="83">
        <v>0</v>
      </c>
      <c r="BI120" s="13" t="str">
        <f t="shared" si="41"/>
        <v>No Prog ni Ejec</v>
      </c>
      <c r="BJ120" s="13">
        <f t="shared" si="42"/>
        <v>0</v>
      </c>
      <c r="BK120" s="17">
        <f t="shared" si="43"/>
        <v>0</v>
      </c>
      <c r="BL120" s="13">
        <f t="shared" si="44"/>
        <v>0</v>
      </c>
      <c r="BM120" s="15">
        <f t="shared" si="45"/>
        <v>0</v>
      </c>
      <c r="BN120" s="13">
        <f t="shared" si="46"/>
        <v>0</v>
      </c>
      <c r="BO120" s="13">
        <f t="shared" si="47"/>
        <v>0</v>
      </c>
      <c r="BP120" s="13">
        <f t="shared" si="48"/>
        <v>0</v>
      </c>
      <c r="BQ120" s="1"/>
    </row>
    <row r="121" spans="1:69" s="18" customFormat="1" ht="120" x14ac:dyDescent="0.25">
      <c r="A121" s="80">
        <v>11900</v>
      </c>
      <c r="B121" s="79" t="s">
        <v>349</v>
      </c>
      <c r="C121" s="80" t="s">
        <v>357</v>
      </c>
      <c r="D121" s="79" t="s">
        <v>146</v>
      </c>
      <c r="E121" s="80" t="s">
        <v>361</v>
      </c>
      <c r="F121" s="79" t="s">
        <v>436</v>
      </c>
      <c r="G121" s="80" t="s">
        <v>123</v>
      </c>
      <c r="H121" s="93">
        <v>1</v>
      </c>
      <c r="I121" s="80" t="s">
        <v>458</v>
      </c>
      <c r="J121" s="81" t="s">
        <v>362</v>
      </c>
      <c r="K121" s="161">
        <v>690412896</v>
      </c>
      <c r="L121" s="167">
        <v>1</v>
      </c>
      <c r="M121" s="84" t="s">
        <v>46</v>
      </c>
      <c r="N121" s="84" t="s">
        <v>74</v>
      </c>
      <c r="O121" s="84" t="s">
        <v>21</v>
      </c>
      <c r="P121" s="84" t="s">
        <v>36</v>
      </c>
      <c r="Q121" s="84" t="s">
        <v>229</v>
      </c>
      <c r="R121" s="85"/>
      <c r="S121" s="89" t="s">
        <v>437</v>
      </c>
      <c r="T121" s="84" t="s">
        <v>99</v>
      </c>
      <c r="U121" s="88">
        <v>1</v>
      </c>
      <c r="V121" s="81" t="s">
        <v>362</v>
      </c>
      <c r="W121" s="82">
        <v>690412896</v>
      </c>
      <c r="X121" s="78" t="s">
        <v>114</v>
      </c>
      <c r="Y121" s="88">
        <v>0.25</v>
      </c>
      <c r="Z121" s="81" t="s">
        <v>362</v>
      </c>
      <c r="AA121" s="161">
        <v>172603224</v>
      </c>
      <c r="AB121" s="85"/>
      <c r="AC121" s="164"/>
      <c r="AD121" s="83">
        <v>0</v>
      </c>
      <c r="AE121" s="83">
        <v>0</v>
      </c>
      <c r="AF121" s="83">
        <v>0</v>
      </c>
      <c r="AG121" s="83">
        <v>0</v>
      </c>
      <c r="AH121" s="88">
        <v>0.25</v>
      </c>
      <c r="AI121" s="81" t="s">
        <v>362</v>
      </c>
      <c r="AJ121" s="161">
        <v>172603224</v>
      </c>
      <c r="AK121" s="85"/>
      <c r="AL121" s="170"/>
      <c r="AM121" s="82">
        <v>0</v>
      </c>
      <c r="AN121" s="83">
        <v>0</v>
      </c>
      <c r="AO121" s="83">
        <v>0</v>
      </c>
      <c r="AP121" s="87">
        <v>0</v>
      </c>
      <c r="AQ121" s="88">
        <v>0.25</v>
      </c>
      <c r="AR121" s="81" t="s">
        <v>362</v>
      </c>
      <c r="AS121" s="161">
        <v>172603224</v>
      </c>
      <c r="AT121" s="85"/>
      <c r="AU121" s="164"/>
      <c r="AV121" s="83">
        <v>0</v>
      </c>
      <c r="AW121" s="83">
        <v>0</v>
      </c>
      <c r="AX121" s="83">
        <v>0</v>
      </c>
      <c r="AY121" s="83">
        <v>0</v>
      </c>
      <c r="AZ121" s="88">
        <v>0.25</v>
      </c>
      <c r="BA121" s="81" t="s">
        <v>362</v>
      </c>
      <c r="BB121" s="161">
        <v>172603224</v>
      </c>
      <c r="BC121" s="85"/>
      <c r="BD121" s="164"/>
      <c r="BE121" s="83">
        <v>0</v>
      </c>
      <c r="BF121" s="83">
        <v>0</v>
      </c>
      <c r="BG121" s="83">
        <v>0</v>
      </c>
      <c r="BH121" s="83">
        <v>0</v>
      </c>
      <c r="BI121" s="13">
        <f t="shared" si="41"/>
        <v>0</v>
      </c>
      <c r="BJ121" s="13">
        <f t="shared" si="42"/>
        <v>0</v>
      </c>
      <c r="BK121" s="17">
        <f t="shared" si="43"/>
        <v>0</v>
      </c>
      <c r="BL121" s="13">
        <f t="shared" si="44"/>
        <v>0</v>
      </c>
      <c r="BM121" s="15">
        <f t="shared" si="45"/>
        <v>0</v>
      </c>
      <c r="BN121" s="13">
        <f t="shared" si="46"/>
        <v>0</v>
      </c>
      <c r="BO121" s="13">
        <f t="shared" si="47"/>
        <v>0</v>
      </c>
      <c r="BP121" s="13">
        <f t="shared" si="48"/>
        <v>0</v>
      </c>
      <c r="BQ121" s="1"/>
    </row>
    <row r="122" spans="1:69" s="18" customFormat="1" ht="150" x14ac:dyDescent="0.25">
      <c r="A122" s="80">
        <v>11900</v>
      </c>
      <c r="B122" s="79" t="s">
        <v>349</v>
      </c>
      <c r="C122" s="80" t="s">
        <v>357</v>
      </c>
      <c r="D122" s="79" t="s">
        <v>146</v>
      </c>
      <c r="E122" s="80" t="s">
        <v>371</v>
      </c>
      <c r="F122" s="79" t="s">
        <v>366</v>
      </c>
      <c r="G122" s="80" t="s">
        <v>123</v>
      </c>
      <c r="H122" s="93">
        <v>1</v>
      </c>
      <c r="I122" s="80" t="s">
        <v>547</v>
      </c>
      <c r="J122" s="81" t="s">
        <v>362</v>
      </c>
      <c r="K122" s="162"/>
      <c r="L122" s="168"/>
      <c r="M122" s="84" t="s">
        <v>46</v>
      </c>
      <c r="N122" s="84" t="s">
        <v>74</v>
      </c>
      <c r="O122" s="84" t="s">
        <v>21</v>
      </c>
      <c r="P122" s="84" t="s">
        <v>36</v>
      </c>
      <c r="Q122" s="84" t="s">
        <v>229</v>
      </c>
      <c r="R122" s="85"/>
      <c r="S122" s="89" t="s">
        <v>370</v>
      </c>
      <c r="T122" s="84" t="s">
        <v>99</v>
      </c>
      <c r="U122" s="88">
        <v>1</v>
      </c>
      <c r="V122" s="81" t="s">
        <v>362</v>
      </c>
      <c r="W122" s="82">
        <v>690412896</v>
      </c>
      <c r="X122" s="78" t="s">
        <v>117</v>
      </c>
      <c r="Y122" s="88">
        <v>0.25</v>
      </c>
      <c r="Z122" s="81" t="s">
        <v>362</v>
      </c>
      <c r="AA122" s="162"/>
      <c r="AB122" s="85"/>
      <c r="AC122" s="165"/>
      <c r="AD122" s="83">
        <v>0</v>
      </c>
      <c r="AE122" s="83">
        <v>0</v>
      </c>
      <c r="AF122" s="83">
        <v>0</v>
      </c>
      <c r="AG122" s="83">
        <v>0</v>
      </c>
      <c r="AH122" s="88">
        <v>0.25</v>
      </c>
      <c r="AI122" s="81" t="s">
        <v>362</v>
      </c>
      <c r="AJ122" s="162"/>
      <c r="AK122" s="85"/>
      <c r="AL122" s="171"/>
      <c r="AM122" s="83">
        <v>0</v>
      </c>
      <c r="AN122" s="83">
        <v>0</v>
      </c>
      <c r="AO122" s="83">
        <v>0</v>
      </c>
      <c r="AP122" s="87">
        <v>0</v>
      </c>
      <c r="AQ122" s="88">
        <v>0.25</v>
      </c>
      <c r="AR122" s="81" t="s">
        <v>362</v>
      </c>
      <c r="AS122" s="162"/>
      <c r="AT122" s="85"/>
      <c r="AU122" s="165"/>
      <c r="AV122" s="83">
        <v>0</v>
      </c>
      <c r="AW122" s="83">
        <v>0</v>
      </c>
      <c r="AX122" s="83">
        <v>0</v>
      </c>
      <c r="AY122" s="83">
        <v>0</v>
      </c>
      <c r="AZ122" s="88">
        <v>0.25</v>
      </c>
      <c r="BA122" s="81" t="s">
        <v>362</v>
      </c>
      <c r="BB122" s="162"/>
      <c r="BC122" s="85"/>
      <c r="BD122" s="165"/>
      <c r="BE122" s="83">
        <v>0</v>
      </c>
      <c r="BF122" s="83">
        <v>0</v>
      </c>
      <c r="BG122" s="83">
        <v>0</v>
      </c>
      <c r="BH122" s="83">
        <v>0</v>
      </c>
      <c r="BI122" s="13">
        <f t="shared" si="41"/>
        <v>0</v>
      </c>
      <c r="BJ122" s="13" t="str">
        <f t="shared" si="42"/>
        <v>No Prog ni Ejec</v>
      </c>
      <c r="BK122" s="17">
        <f t="shared" si="43"/>
        <v>0</v>
      </c>
      <c r="BL122" s="13" t="str">
        <f t="shared" si="44"/>
        <v>No Prog ni Ejec</v>
      </c>
      <c r="BM122" s="15">
        <f t="shared" si="45"/>
        <v>0</v>
      </c>
      <c r="BN122" s="13" t="str">
        <f t="shared" si="46"/>
        <v>No Prog ni Ejec</v>
      </c>
      <c r="BO122" s="13">
        <f t="shared" si="47"/>
        <v>0</v>
      </c>
      <c r="BP122" s="13" t="str">
        <f t="shared" si="48"/>
        <v>No Prog ni Ejec</v>
      </c>
      <c r="BQ122" s="1"/>
    </row>
    <row r="123" spans="1:69" s="18" customFormat="1" ht="105" x14ac:dyDescent="0.25">
      <c r="A123" s="80">
        <v>11900</v>
      </c>
      <c r="B123" s="79" t="s">
        <v>349</v>
      </c>
      <c r="C123" s="80" t="s">
        <v>357</v>
      </c>
      <c r="D123" s="79" t="s">
        <v>146</v>
      </c>
      <c r="E123" s="80" t="s">
        <v>372</v>
      </c>
      <c r="F123" s="79" t="s">
        <v>367</v>
      </c>
      <c r="G123" s="80" t="s">
        <v>123</v>
      </c>
      <c r="H123" s="93">
        <v>1</v>
      </c>
      <c r="I123" s="80" t="s">
        <v>459</v>
      </c>
      <c r="J123" s="81" t="s">
        <v>363</v>
      </c>
      <c r="K123" s="162"/>
      <c r="L123" s="168"/>
      <c r="M123" s="84" t="s">
        <v>46</v>
      </c>
      <c r="N123" s="84" t="s">
        <v>74</v>
      </c>
      <c r="O123" s="84" t="s">
        <v>21</v>
      </c>
      <c r="P123" s="84" t="s">
        <v>36</v>
      </c>
      <c r="Q123" s="84" t="s">
        <v>229</v>
      </c>
      <c r="R123" s="85"/>
      <c r="S123" s="89" t="s">
        <v>438</v>
      </c>
      <c r="T123" s="84" t="s">
        <v>99</v>
      </c>
      <c r="U123" s="88">
        <v>1</v>
      </c>
      <c r="V123" s="81" t="s">
        <v>363</v>
      </c>
      <c r="W123" s="82">
        <v>690412896</v>
      </c>
      <c r="X123" s="78" t="s">
        <v>114</v>
      </c>
      <c r="Y123" s="88">
        <v>0.25</v>
      </c>
      <c r="Z123" s="81" t="s">
        <v>363</v>
      </c>
      <c r="AA123" s="162"/>
      <c r="AB123" s="85"/>
      <c r="AC123" s="165"/>
      <c r="AD123" s="83">
        <v>0</v>
      </c>
      <c r="AE123" s="83">
        <v>0</v>
      </c>
      <c r="AF123" s="83">
        <v>0</v>
      </c>
      <c r="AG123" s="83">
        <v>0</v>
      </c>
      <c r="AH123" s="88">
        <v>0.25</v>
      </c>
      <c r="AI123" s="81" t="s">
        <v>363</v>
      </c>
      <c r="AJ123" s="162"/>
      <c r="AK123" s="85"/>
      <c r="AL123" s="171"/>
      <c r="AM123" s="83">
        <v>0</v>
      </c>
      <c r="AN123" s="83">
        <v>0</v>
      </c>
      <c r="AO123" s="83">
        <v>0</v>
      </c>
      <c r="AP123" s="87">
        <v>0</v>
      </c>
      <c r="AQ123" s="88">
        <v>0.25</v>
      </c>
      <c r="AR123" s="81" t="s">
        <v>363</v>
      </c>
      <c r="AS123" s="162"/>
      <c r="AT123" s="85"/>
      <c r="AU123" s="165"/>
      <c r="AV123" s="83">
        <v>0</v>
      </c>
      <c r="AW123" s="83">
        <v>0</v>
      </c>
      <c r="AX123" s="83">
        <v>0</v>
      </c>
      <c r="AY123" s="83">
        <v>0</v>
      </c>
      <c r="AZ123" s="88">
        <v>0.25</v>
      </c>
      <c r="BA123" s="81" t="s">
        <v>363</v>
      </c>
      <c r="BB123" s="162"/>
      <c r="BC123" s="85"/>
      <c r="BD123" s="165"/>
      <c r="BE123" s="83">
        <v>0</v>
      </c>
      <c r="BF123" s="83">
        <v>0</v>
      </c>
      <c r="BG123" s="83">
        <v>0</v>
      </c>
      <c r="BH123" s="83">
        <v>0</v>
      </c>
      <c r="BI123" s="13">
        <f t="shared" si="41"/>
        <v>0</v>
      </c>
      <c r="BJ123" s="13" t="str">
        <f t="shared" si="42"/>
        <v>No Prog ni Ejec</v>
      </c>
      <c r="BK123" s="17">
        <f t="shared" si="43"/>
        <v>0</v>
      </c>
      <c r="BL123" s="13" t="str">
        <f t="shared" si="44"/>
        <v>No Prog ni Ejec</v>
      </c>
      <c r="BM123" s="15">
        <f t="shared" si="45"/>
        <v>0</v>
      </c>
      <c r="BN123" s="13" t="str">
        <f t="shared" si="46"/>
        <v>No Prog ni Ejec</v>
      </c>
      <c r="BO123" s="13">
        <f t="shared" si="47"/>
        <v>0</v>
      </c>
      <c r="BP123" s="13" t="str">
        <f t="shared" si="48"/>
        <v>No Prog ni Ejec</v>
      </c>
      <c r="BQ123" s="1"/>
    </row>
    <row r="124" spans="1:69" s="18" customFormat="1" ht="180" x14ac:dyDescent="0.25">
      <c r="A124" s="80">
        <v>11900</v>
      </c>
      <c r="B124" s="79" t="s">
        <v>349</v>
      </c>
      <c r="C124" s="80" t="s">
        <v>357</v>
      </c>
      <c r="D124" s="79" t="s">
        <v>146</v>
      </c>
      <c r="E124" s="80" t="s">
        <v>439</v>
      </c>
      <c r="F124" s="79" t="s">
        <v>715</v>
      </c>
      <c r="G124" s="80" t="s">
        <v>123</v>
      </c>
      <c r="H124" s="93">
        <v>1</v>
      </c>
      <c r="I124" s="80" t="s">
        <v>462</v>
      </c>
      <c r="J124" s="81" t="s">
        <v>691</v>
      </c>
      <c r="K124" s="162"/>
      <c r="L124" s="168"/>
      <c r="M124" s="84" t="s">
        <v>46</v>
      </c>
      <c r="N124" s="84" t="s">
        <v>74</v>
      </c>
      <c r="O124" s="84" t="s">
        <v>21</v>
      </c>
      <c r="P124" s="84" t="s">
        <v>36</v>
      </c>
      <c r="Q124" s="84" t="s">
        <v>229</v>
      </c>
      <c r="R124" s="85"/>
      <c r="S124" s="89" t="s">
        <v>442</v>
      </c>
      <c r="T124" s="84" t="s">
        <v>99</v>
      </c>
      <c r="U124" s="88">
        <v>1</v>
      </c>
      <c r="V124" s="81" t="s">
        <v>691</v>
      </c>
      <c r="W124" s="82">
        <v>690412896</v>
      </c>
      <c r="X124" s="78" t="s">
        <v>114</v>
      </c>
      <c r="Y124" s="88">
        <v>0.25</v>
      </c>
      <c r="Z124" s="81" t="s">
        <v>691</v>
      </c>
      <c r="AA124" s="162"/>
      <c r="AB124" s="85"/>
      <c r="AC124" s="165"/>
      <c r="AD124" s="83">
        <v>0</v>
      </c>
      <c r="AE124" s="83">
        <v>0</v>
      </c>
      <c r="AF124" s="83">
        <v>0</v>
      </c>
      <c r="AG124" s="83">
        <v>0</v>
      </c>
      <c r="AH124" s="88">
        <v>0.25</v>
      </c>
      <c r="AI124" s="81" t="s">
        <v>691</v>
      </c>
      <c r="AJ124" s="162"/>
      <c r="AK124" s="85"/>
      <c r="AL124" s="171"/>
      <c r="AM124" s="83">
        <v>0</v>
      </c>
      <c r="AN124" s="83">
        <v>0</v>
      </c>
      <c r="AO124" s="83">
        <v>0</v>
      </c>
      <c r="AP124" s="87">
        <v>0</v>
      </c>
      <c r="AQ124" s="88">
        <v>0.25</v>
      </c>
      <c r="AR124" s="81" t="s">
        <v>691</v>
      </c>
      <c r="AS124" s="162"/>
      <c r="AT124" s="85"/>
      <c r="AU124" s="165"/>
      <c r="AV124" s="83">
        <v>0</v>
      </c>
      <c r="AW124" s="83">
        <v>0</v>
      </c>
      <c r="AX124" s="83">
        <v>0</v>
      </c>
      <c r="AY124" s="83">
        <v>0</v>
      </c>
      <c r="AZ124" s="88">
        <v>0.25</v>
      </c>
      <c r="BA124" s="81" t="s">
        <v>691</v>
      </c>
      <c r="BB124" s="162"/>
      <c r="BC124" s="85"/>
      <c r="BD124" s="165"/>
      <c r="BE124" s="83">
        <v>0</v>
      </c>
      <c r="BF124" s="83">
        <v>0</v>
      </c>
      <c r="BG124" s="83">
        <v>0</v>
      </c>
      <c r="BH124" s="83">
        <v>0</v>
      </c>
      <c r="BI124" s="13"/>
      <c r="BJ124" s="13"/>
      <c r="BK124" s="17"/>
      <c r="BL124" s="13"/>
      <c r="BM124" s="15"/>
      <c r="BN124" s="13"/>
      <c r="BO124" s="13"/>
      <c r="BP124" s="13"/>
      <c r="BQ124" s="1"/>
    </row>
    <row r="125" spans="1:69" s="18" customFormat="1" ht="210" x14ac:dyDescent="0.25">
      <c r="A125" s="80">
        <v>11900</v>
      </c>
      <c r="B125" s="79" t="s">
        <v>349</v>
      </c>
      <c r="C125" s="80" t="s">
        <v>357</v>
      </c>
      <c r="D125" s="79" t="s">
        <v>146</v>
      </c>
      <c r="E125" s="80" t="s">
        <v>439</v>
      </c>
      <c r="F125" s="79" t="s">
        <v>715</v>
      </c>
      <c r="G125" s="80" t="s">
        <v>123</v>
      </c>
      <c r="H125" s="93">
        <v>1</v>
      </c>
      <c r="I125" s="80" t="s">
        <v>718</v>
      </c>
      <c r="J125" s="81" t="s">
        <v>444</v>
      </c>
      <c r="K125" s="163"/>
      <c r="L125" s="169"/>
      <c r="M125" s="84" t="s">
        <v>46</v>
      </c>
      <c r="N125" s="84" t="s">
        <v>74</v>
      </c>
      <c r="O125" s="84" t="s">
        <v>21</v>
      </c>
      <c r="P125" s="84" t="s">
        <v>36</v>
      </c>
      <c r="Q125" s="84" t="s">
        <v>229</v>
      </c>
      <c r="R125" s="85"/>
      <c r="S125" s="89" t="s">
        <v>694</v>
      </c>
      <c r="T125" s="84" t="s">
        <v>99</v>
      </c>
      <c r="U125" s="88">
        <v>1</v>
      </c>
      <c r="V125" s="79" t="s">
        <v>444</v>
      </c>
      <c r="W125" s="82">
        <v>690412896</v>
      </c>
      <c r="X125" s="78" t="s">
        <v>114</v>
      </c>
      <c r="Y125" s="88">
        <v>0.25</v>
      </c>
      <c r="Z125" s="79" t="s">
        <v>444</v>
      </c>
      <c r="AA125" s="163"/>
      <c r="AB125" s="85"/>
      <c r="AC125" s="166"/>
      <c r="AD125" s="83">
        <v>0</v>
      </c>
      <c r="AE125" s="83">
        <v>0</v>
      </c>
      <c r="AF125" s="83">
        <v>0</v>
      </c>
      <c r="AG125" s="83">
        <v>0</v>
      </c>
      <c r="AH125" s="88">
        <v>0.25</v>
      </c>
      <c r="AI125" s="79" t="s">
        <v>444</v>
      </c>
      <c r="AJ125" s="163"/>
      <c r="AK125" s="85"/>
      <c r="AL125" s="172"/>
      <c r="AM125" s="83">
        <v>0</v>
      </c>
      <c r="AN125" s="83">
        <v>0</v>
      </c>
      <c r="AO125" s="83">
        <v>0</v>
      </c>
      <c r="AP125" s="87">
        <v>0</v>
      </c>
      <c r="AQ125" s="88">
        <v>0.25</v>
      </c>
      <c r="AR125" s="79" t="s">
        <v>444</v>
      </c>
      <c r="AS125" s="163"/>
      <c r="AT125" s="85"/>
      <c r="AU125" s="166"/>
      <c r="AV125" s="83">
        <v>0</v>
      </c>
      <c r="AW125" s="83">
        <v>0</v>
      </c>
      <c r="AX125" s="83">
        <v>0</v>
      </c>
      <c r="AY125" s="83">
        <v>0</v>
      </c>
      <c r="AZ125" s="88">
        <v>0.25</v>
      </c>
      <c r="BA125" s="79" t="s">
        <v>444</v>
      </c>
      <c r="BB125" s="163"/>
      <c r="BC125" s="85"/>
      <c r="BD125" s="166"/>
      <c r="BE125" s="83">
        <v>0</v>
      </c>
      <c r="BF125" s="83">
        <v>0</v>
      </c>
      <c r="BG125" s="83">
        <v>0</v>
      </c>
      <c r="BH125" s="83">
        <v>0</v>
      </c>
      <c r="BI125" s="13"/>
      <c r="BJ125" s="13"/>
      <c r="BK125" s="17"/>
      <c r="BL125" s="13"/>
      <c r="BM125" s="15"/>
      <c r="BN125" s="13"/>
      <c r="BO125" s="13"/>
      <c r="BP125" s="13"/>
      <c r="BQ125" s="1"/>
    </row>
    <row r="126" spans="1:69" s="18" customFormat="1" ht="240" x14ac:dyDescent="0.25">
      <c r="A126" s="80">
        <v>11900</v>
      </c>
      <c r="B126" s="79" t="s">
        <v>349</v>
      </c>
      <c r="C126" s="80" t="s">
        <v>357</v>
      </c>
      <c r="D126" s="79" t="s">
        <v>146</v>
      </c>
      <c r="E126" s="80" t="s">
        <v>373</v>
      </c>
      <c r="F126" s="79" t="s">
        <v>364</v>
      </c>
      <c r="G126" s="80" t="s">
        <v>123</v>
      </c>
      <c r="H126" s="93">
        <v>1</v>
      </c>
      <c r="I126" s="80" t="s">
        <v>460</v>
      </c>
      <c r="J126" s="81" t="s">
        <v>368</v>
      </c>
      <c r="K126" s="161">
        <f>+'[1]Plan Adquisiciones'!G77+'[1]Plan Adquisiciones'!G78+'[1]Plan Adquisiciones'!G174+'[1]Plan Adquisiciones'!G175+'[1]Plan Adquisiciones'!G184+'[1]Plan Adquisiciones'!G89</f>
        <v>151084884</v>
      </c>
      <c r="L126" s="167">
        <v>1</v>
      </c>
      <c r="M126" s="84" t="s">
        <v>46</v>
      </c>
      <c r="N126" s="84" t="s">
        <v>74</v>
      </c>
      <c r="O126" s="84" t="s">
        <v>21</v>
      </c>
      <c r="P126" s="84" t="s">
        <v>36</v>
      </c>
      <c r="Q126" s="84" t="s">
        <v>229</v>
      </c>
      <c r="R126" s="85"/>
      <c r="S126" s="89" t="s">
        <v>695</v>
      </c>
      <c r="T126" s="84" t="s">
        <v>99</v>
      </c>
      <c r="U126" s="88">
        <v>1</v>
      </c>
      <c r="V126" s="81" t="s">
        <v>368</v>
      </c>
      <c r="W126" s="82">
        <v>144058352</v>
      </c>
      <c r="X126" s="78" t="s">
        <v>114</v>
      </c>
      <c r="Y126" s="88">
        <v>0.25</v>
      </c>
      <c r="Z126" s="81" t="s">
        <v>368</v>
      </c>
      <c r="AA126" s="161">
        <v>36014588</v>
      </c>
      <c r="AB126" s="85"/>
      <c r="AC126" s="164"/>
      <c r="AD126" s="83">
        <v>0</v>
      </c>
      <c r="AE126" s="83">
        <v>0</v>
      </c>
      <c r="AF126" s="83">
        <v>0</v>
      </c>
      <c r="AG126" s="83">
        <v>0</v>
      </c>
      <c r="AH126" s="88">
        <v>0.25</v>
      </c>
      <c r="AI126" s="81" t="s">
        <v>368</v>
      </c>
      <c r="AJ126" s="161">
        <v>36014588</v>
      </c>
      <c r="AK126" s="85"/>
      <c r="AL126" s="164"/>
      <c r="AM126" s="83">
        <v>0</v>
      </c>
      <c r="AN126" s="83">
        <v>0</v>
      </c>
      <c r="AO126" s="83">
        <v>0</v>
      </c>
      <c r="AP126" s="87">
        <v>0</v>
      </c>
      <c r="AQ126" s="88">
        <v>0.25</v>
      </c>
      <c r="AR126" s="81" t="s">
        <v>368</v>
      </c>
      <c r="AS126" s="161">
        <v>36014588</v>
      </c>
      <c r="AT126" s="85"/>
      <c r="AU126" s="164"/>
      <c r="AV126" s="83">
        <v>0</v>
      </c>
      <c r="AW126" s="83">
        <v>0</v>
      </c>
      <c r="AX126" s="83">
        <v>0</v>
      </c>
      <c r="AY126" s="83">
        <v>0</v>
      </c>
      <c r="AZ126" s="88">
        <v>0.25</v>
      </c>
      <c r="BA126" s="81" t="s">
        <v>368</v>
      </c>
      <c r="BB126" s="161">
        <v>36014588</v>
      </c>
      <c r="BC126" s="85"/>
      <c r="BD126" s="164"/>
      <c r="BE126" s="83">
        <v>0</v>
      </c>
      <c r="BF126" s="83">
        <v>0</v>
      </c>
      <c r="BG126" s="83">
        <v>0</v>
      </c>
      <c r="BH126" s="83">
        <v>0</v>
      </c>
      <c r="BI126" s="13">
        <f t="shared" si="41"/>
        <v>0</v>
      </c>
      <c r="BJ126" s="13">
        <f t="shared" si="42"/>
        <v>0</v>
      </c>
      <c r="BK126" s="17">
        <f t="shared" si="43"/>
        <v>0</v>
      </c>
      <c r="BL126" s="13">
        <f t="shared" si="44"/>
        <v>0</v>
      </c>
      <c r="BM126" s="15">
        <f t="shared" si="45"/>
        <v>0</v>
      </c>
      <c r="BN126" s="13">
        <f t="shared" si="46"/>
        <v>0</v>
      </c>
      <c r="BO126" s="13">
        <f t="shared" si="47"/>
        <v>0</v>
      </c>
      <c r="BP126" s="13">
        <f t="shared" si="48"/>
        <v>0</v>
      </c>
      <c r="BQ126" s="1"/>
    </row>
    <row r="127" spans="1:69" s="18" customFormat="1" ht="195" x14ac:dyDescent="0.25">
      <c r="A127" s="80">
        <v>11900</v>
      </c>
      <c r="B127" s="79" t="s">
        <v>349</v>
      </c>
      <c r="C127" s="80" t="s">
        <v>357</v>
      </c>
      <c r="D127" s="79" t="s">
        <v>146</v>
      </c>
      <c r="E127" s="80" t="s">
        <v>435</v>
      </c>
      <c r="F127" s="79" t="s">
        <v>365</v>
      </c>
      <c r="G127" s="80" t="s">
        <v>123</v>
      </c>
      <c r="H127" s="93">
        <v>1</v>
      </c>
      <c r="I127" s="80" t="s">
        <v>461</v>
      </c>
      <c r="J127" s="81" t="s">
        <v>369</v>
      </c>
      <c r="K127" s="162"/>
      <c r="L127" s="168"/>
      <c r="M127" s="84" t="s">
        <v>46</v>
      </c>
      <c r="N127" s="84" t="s">
        <v>74</v>
      </c>
      <c r="O127" s="84" t="s">
        <v>21</v>
      </c>
      <c r="P127" s="84" t="s">
        <v>36</v>
      </c>
      <c r="Q127" s="84" t="s">
        <v>229</v>
      </c>
      <c r="R127" s="85"/>
      <c r="S127" s="89" t="s">
        <v>696</v>
      </c>
      <c r="T127" s="84" t="s">
        <v>99</v>
      </c>
      <c r="U127" s="88">
        <v>1</v>
      </c>
      <c r="V127" s="81" t="s">
        <v>369</v>
      </c>
      <c r="W127" s="82">
        <v>144058352</v>
      </c>
      <c r="X127" s="78" t="s">
        <v>114</v>
      </c>
      <c r="Y127" s="88">
        <v>0.25</v>
      </c>
      <c r="Z127" s="81" t="s">
        <v>369</v>
      </c>
      <c r="AA127" s="162"/>
      <c r="AB127" s="85"/>
      <c r="AC127" s="165"/>
      <c r="AD127" s="83">
        <v>0</v>
      </c>
      <c r="AE127" s="83">
        <v>0</v>
      </c>
      <c r="AF127" s="83">
        <v>0</v>
      </c>
      <c r="AG127" s="83">
        <v>0</v>
      </c>
      <c r="AH127" s="88">
        <v>0.25</v>
      </c>
      <c r="AI127" s="81" t="s">
        <v>369</v>
      </c>
      <c r="AJ127" s="162"/>
      <c r="AK127" s="85"/>
      <c r="AL127" s="165"/>
      <c r="AM127" s="83">
        <v>0</v>
      </c>
      <c r="AN127" s="83">
        <v>0</v>
      </c>
      <c r="AO127" s="83">
        <v>0</v>
      </c>
      <c r="AP127" s="87">
        <v>0</v>
      </c>
      <c r="AQ127" s="88">
        <v>0.25</v>
      </c>
      <c r="AR127" s="81" t="s">
        <v>369</v>
      </c>
      <c r="AS127" s="162"/>
      <c r="AT127" s="85"/>
      <c r="AU127" s="165"/>
      <c r="AV127" s="83">
        <v>0</v>
      </c>
      <c r="AW127" s="83">
        <v>0</v>
      </c>
      <c r="AX127" s="83">
        <v>0</v>
      </c>
      <c r="AY127" s="83">
        <v>0</v>
      </c>
      <c r="AZ127" s="88">
        <v>0.25</v>
      </c>
      <c r="BA127" s="81" t="s">
        <v>369</v>
      </c>
      <c r="BB127" s="162"/>
      <c r="BC127" s="85"/>
      <c r="BD127" s="165"/>
      <c r="BE127" s="83">
        <v>0</v>
      </c>
      <c r="BF127" s="83">
        <v>0</v>
      </c>
      <c r="BG127" s="83">
        <v>0</v>
      </c>
      <c r="BH127" s="83">
        <v>0</v>
      </c>
      <c r="BI127" s="13">
        <f t="shared" si="41"/>
        <v>0</v>
      </c>
      <c r="BJ127" s="13" t="str">
        <f t="shared" si="42"/>
        <v>No Prog ni Ejec</v>
      </c>
      <c r="BK127" s="17">
        <f t="shared" si="43"/>
        <v>0</v>
      </c>
      <c r="BL127" s="13" t="str">
        <f t="shared" si="44"/>
        <v>No Prog ni Ejec</v>
      </c>
      <c r="BM127" s="15">
        <f t="shared" si="45"/>
        <v>0</v>
      </c>
      <c r="BN127" s="13" t="str">
        <f t="shared" si="46"/>
        <v>No Prog ni Ejec</v>
      </c>
      <c r="BO127" s="13">
        <f t="shared" si="47"/>
        <v>0</v>
      </c>
      <c r="BP127" s="13" t="str">
        <f t="shared" si="48"/>
        <v>No Prog ni Ejec</v>
      </c>
      <c r="BQ127" s="1"/>
    </row>
    <row r="128" spans="1:69" s="18" customFormat="1" ht="135" x14ac:dyDescent="0.25">
      <c r="A128" s="80">
        <v>11900</v>
      </c>
      <c r="B128" s="79" t="s">
        <v>349</v>
      </c>
      <c r="C128" s="80" t="s">
        <v>357</v>
      </c>
      <c r="D128" s="79" t="s">
        <v>146</v>
      </c>
      <c r="E128" s="80" t="s">
        <v>443</v>
      </c>
      <c r="F128" s="79" t="s">
        <v>568</v>
      </c>
      <c r="G128" s="80" t="s">
        <v>123</v>
      </c>
      <c r="H128" s="93">
        <v>1</v>
      </c>
      <c r="I128" s="80" t="s">
        <v>548</v>
      </c>
      <c r="J128" s="81" t="s">
        <v>697</v>
      </c>
      <c r="K128" s="163"/>
      <c r="L128" s="169"/>
      <c r="M128" s="84" t="s">
        <v>46</v>
      </c>
      <c r="N128" s="84" t="s">
        <v>74</v>
      </c>
      <c r="O128" s="84" t="s">
        <v>21</v>
      </c>
      <c r="P128" s="84" t="s">
        <v>36</v>
      </c>
      <c r="Q128" s="84" t="s">
        <v>229</v>
      </c>
      <c r="R128" s="85"/>
      <c r="S128" s="89" t="s">
        <v>698</v>
      </c>
      <c r="T128" s="84" t="s">
        <v>99</v>
      </c>
      <c r="U128" s="88">
        <v>1</v>
      </c>
      <c r="V128" s="79" t="s">
        <v>697</v>
      </c>
      <c r="W128" s="82">
        <v>144058352</v>
      </c>
      <c r="X128" s="78" t="s">
        <v>114</v>
      </c>
      <c r="Y128" s="88">
        <v>0.25</v>
      </c>
      <c r="Z128" s="79" t="s">
        <v>697</v>
      </c>
      <c r="AA128" s="163"/>
      <c r="AB128" s="85"/>
      <c r="AC128" s="166"/>
      <c r="AD128" s="83">
        <v>0</v>
      </c>
      <c r="AE128" s="83">
        <v>0</v>
      </c>
      <c r="AF128" s="83">
        <v>0</v>
      </c>
      <c r="AG128" s="83">
        <v>0</v>
      </c>
      <c r="AH128" s="88">
        <v>0.25</v>
      </c>
      <c r="AI128" s="79" t="s">
        <v>697</v>
      </c>
      <c r="AJ128" s="163"/>
      <c r="AK128" s="85"/>
      <c r="AL128" s="166"/>
      <c r="AM128" s="83">
        <v>0</v>
      </c>
      <c r="AN128" s="83">
        <v>0</v>
      </c>
      <c r="AO128" s="83">
        <v>0</v>
      </c>
      <c r="AP128" s="87">
        <v>0</v>
      </c>
      <c r="AQ128" s="88">
        <v>0.25</v>
      </c>
      <c r="AR128" s="79" t="s">
        <v>697</v>
      </c>
      <c r="AS128" s="163"/>
      <c r="AT128" s="85"/>
      <c r="AU128" s="166"/>
      <c r="AV128" s="83">
        <v>0</v>
      </c>
      <c r="AW128" s="83">
        <v>0</v>
      </c>
      <c r="AX128" s="83">
        <v>0</v>
      </c>
      <c r="AY128" s="83">
        <v>0</v>
      </c>
      <c r="AZ128" s="88">
        <v>0.25</v>
      </c>
      <c r="BA128" s="79" t="s">
        <v>697</v>
      </c>
      <c r="BB128" s="163"/>
      <c r="BC128" s="85"/>
      <c r="BD128" s="166"/>
      <c r="BE128" s="83">
        <v>0</v>
      </c>
      <c r="BF128" s="83">
        <v>0</v>
      </c>
      <c r="BG128" s="83">
        <v>0</v>
      </c>
      <c r="BH128" s="83">
        <v>0</v>
      </c>
      <c r="BI128" s="13"/>
      <c r="BJ128" s="13"/>
      <c r="BK128" s="17"/>
      <c r="BL128" s="13"/>
      <c r="BM128" s="15"/>
      <c r="BN128" s="13"/>
      <c r="BO128" s="13"/>
      <c r="BP128" s="13"/>
      <c r="BQ128" s="1"/>
    </row>
    <row r="129" spans="1:69" s="18" customFormat="1" ht="105" x14ac:dyDescent="0.25">
      <c r="A129" s="80">
        <v>11900</v>
      </c>
      <c r="B129" s="79" t="str">
        <f>+VLOOKUP(A129,'[5]TAB. REF. PA'!$A$4:$B$14,2,FALSE)</f>
        <v>Oficina Asesora Jurídica</v>
      </c>
      <c r="C129" s="80" t="s">
        <v>357</v>
      </c>
      <c r="D129" s="79" t="s">
        <v>146</v>
      </c>
      <c r="E129" s="80" t="s">
        <v>447</v>
      </c>
      <c r="F129" s="79" t="s">
        <v>448</v>
      </c>
      <c r="G129" s="80" t="s">
        <v>123</v>
      </c>
      <c r="H129" s="93">
        <v>1</v>
      </c>
      <c r="I129" s="80" t="s">
        <v>463</v>
      </c>
      <c r="J129" s="81" t="s">
        <v>551</v>
      </c>
      <c r="K129" s="82">
        <f>542477052+'[1]Plan Adquisiciones'!G76+'[1]Plan Adquisiciones'!G173</f>
        <v>595641936</v>
      </c>
      <c r="L129" s="88">
        <v>1</v>
      </c>
      <c r="M129" s="84" t="s">
        <v>46</v>
      </c>
      <c r="N129" s="84" t="s">
        <v>74</v>
      </c>
      <c r="O129" s="84" t="s">
        <v>21</v>
      </c>
      <c r="P129" s="84" t="s">
        <v>36</v>
      </c>
      <c r="Q129" s="84" t="s">
        <v>229</v>
      </c>
      <c r="R129" s="85"/>
      <c r="S129" s="125"/>
      <c r="T129" s="84" t="s">
        <v>99</v>
      </c>
      <c r="U129" s="88">
        <v>1</v>
      </c>
      <c r="V129" s="79" t="str">
        <f>+$J$125</f>
        <v>Presentación de fichas técnicas de demandas ordinarias laborales  presentadas al Comité de Conciliación</v>
      </c>
      <c r="W129" s="82">
        <f>+K129</f>
        <v>595641936</v>
      </c>
      <c r="X129" s="78" t="s">
        <v>114</v>
      </c>
      <c r="Y129" s="88">
        <v>0.25</v>
      </c>
      <c r="Z129" s="79" t="str">
        <f>+$J$125</f>
        <v>Presentación de fichas técnicas de demandas ordinarias laborales  presentadas al Comité de Conciliación</v>
      </c>
      <c r="AA129" s="82" t="e">
        <f>+VLOOKUP($I$125,'[5]Plan Adquisiciones'!$Z$5:$AD$47,5,FALSE)</f>
        <v>#N/A</v>
      </c>
      <c r="AB129" s="94"/>
      <c r="AC129" s="85"/>
      <c r="AD129" s="83">
        <f t="shared" si="25"/>
        <v>0</v>
      </c>
      <c r="AE129" s="83" t="e">
        <f t="shared" si="26"/>
        <v>#N/A</v>
      </c>
      <c r="AF129" s="83">
        <f t="shared" si="27"/>
        <v>0</v>
      </c>
      <c r="AG129" s="83">
        <f t="shared" si="28"/>
        <v>0</v>
      </c>
      <c r="AH129" s="88">
        <v>0.25</v>
      </c>
      <c r="AI129" s="79" t="str">
        <f>+$J$125</f>
        <v>Presentación de fichas técnicas de demandas ordinarias laborales  presentadas al Comité de Conciliación</v>
      </c>
      <c r="AJ129" s="82" t="e">
        <f>+VLOOKUP($I$125,'[5]Plan Adquisiciones'!$Z$5:$AE$47,6,FALSE)</f>
        <v>#N/A</v>
      </c>
      <c r="AK129" s="85"/>
      <c r="AL129" s="85"/>
      <c r="AM129" s="83">
        <f t="shared" si="29"/>
        <v>0</v>
      </c>
      <c r="AN129" s="83" t="e">
        <f t="shared" si="30"/>
        <v>#N/A</v>
      </c>
      <c r="AO129" s="83">
        <f t="shared" si="31"/>
        <v>0</v>
      </c>
      <c r="AP129" s="87">
        <f t="shared" si="32"/>
        <v>0</v>
      </c>
      <c r="AQ129" s="88">
        <v>0.25</v>
      </c>
      <c r="AR129" s="79" t="str">
        <f>+$J$125</f>
        <v>Presentación de fichas técnicas de demandas ordinarias laborales  presentadas al Comité de Conciliación</v>
      </c>
      <c r="AS129" s="82" t="e">
        <f>+VLOOKUP($I$125,'[5]Plan Adquisiciones'!$Z$5:$AF$47,7,FALSE)</f>
        <v>#N/A</v>
      </c>
      <c r="AT129" s="94"/>
      <c r="AU129" s="85"/>
      <c r="AV129" s="83">
        <f t="shared" si="33"/>
        <v>0</v>
      </c>
      <c r="AW129" s="83" t="e">
        <f t="shared" si="34"/>
        <v>#N/A</v>
      </c>
      <c r="AX129" s="83">
        <f t="shared" si="35"/>
        <v>0</v>
      </c>
      <c r="AY129" s="83">
        <f t="shared" si="36"/>
        <v>0</v>
      </c>
      <c r="AZ129" s="88">
        <v>0.25</v>
      </c>
      <c r="BA129" s="79" t="str">
        <f>+$J$125</f>
        <v>Presentación de fichas técnicas de demandas ordinarias laborales  presentadas al Comité de Conciliación</v>
      </c>
      <c r="BB129" s="82" t="e">
        <f>+VLOOKUP($I$125,'[5]Plan Adquisiciones'!$Z$5:$AG$47,8,FALSE)</f>
        <v>#N/A</v>
      </c>
      <c r="BC129" s="85"/>
      <c r="BD129" s="85"/>
      <c r="BE129" s="83">
        <f t="shared" si="37"/>
        <v>0</v>
      </c>
      <c r="BF129" s="83" t="e">
        <f t="shared" si="38"/>
        <v>#N/A</v>
      </c>
      <c r="BG129" s="83">
        <f t="shared" si="39"/>
        <v>0</v>
      </c>
      <c r="BH129" s="83">
        <f t="shared" si="40"/>
        <v>0</v>
      </c>
      <c r="BI129" s="13">
        <f t="shared" ref="BI129:BI131" si="92">IF(AND(Y129=0,AB129=0),"No Prog ni Ejec",IF(Y129=0,CONCATENATE("No Prog, Ejec=  ",AB129),AB129/Y129))</f>
        <v>0</v>
      </c>
      <c r="BJ129" s="13" t="e">
        <f t="shared" ref="BJ129:BJ131" si="93">IF(AND(AA129=0,AC129=0),"No Prog ni Ejec",IF(AA129=0,CONCATENATE("No Prog, Ejec=  ",AC129),AC129/AA129))</f>
        <v>#N/A</v>
      </c>
      <c r="BK129" s="17">
        <f t="shared" ref="BK129:BK131" si="94">IF(AND(AH129=0,AK129=0),"No Prog ni Ejec",IF(AH129=0,CONCATENATE("No Prog, Ejec=  ",AK129),AK129/AH129))</f>
        <v>0</v>
      </c>
      <c r="BL129" s="13" t="e">
        <f t="shared" ref="BL129:BL131" si="95">IF(AND(AJ129=0,AL129=0),"No Prog ni Ejec",IF(AJ129=0,CONCATENATE("No Prog, Ejec=  ",AL129),AL129/AJ129))</f>
        <v>#N/A</v>
      </c>
      <c r="BM129" s="15">
        <f t="shared" ref="BM129:BM131" si="96">IF(AND(AQ129=0,AT129=0),"No Prog ni Ejec",IF(AQ129=0,CONCATENATE("No Prog, Ejec=  ",AT129),AT129/AQ129))</f>
        <v>0</v>
      </c>
      <c r="BN129" s="13" t="e">
        <f t="shared" ref="BN129:BN131" si="97">IF(AND(AS129=0,AU129=0),"No Prog ni Ejec",IF(AS129=0,CONCATENATE("No Prog, Ejec=  ",AU129),AU129/AS129))</f>
        <v>#N/A</v>
      </c>
      <c r="BO129" s="13">
        <f t="shared" ref="BO129:BO131" si="98">IF(AND(AZ129=0,BC129=0),"No Prog ni Ejec",IF(AZ129=0,CONCATENATE("No Prog, Ejec=  ",BC129),BC129/AZ129))</f>
        <v>0</v>
      </c>
      <c r="BP129" s="13" t="e">
        <f t="shared" ref="BP129:BP131" si="99">IF(AND(BB129=0,BD129=0),"No Prog ni Ejec",IF(BB129=0,CONCATENATE("No Prog, Ejec=  ",BD129),BD129/BB129))</f>
        <v>#N/A</v>
      </c>
      <c r="BQ129" s="1"/>
    </row>
    <row r="130" spans="1:69" s="18" customFormat="1" ht="105" x14ac:dyDescent="0.25">
      <c r="A130" s="80">
        <v>11900</v>
      </c>
      <c r="B130" s="79" t="str">
        <f>+VLOOKUP(A130,'[5]TAB. REF. PA'!$A$4:$B$14,2,FALSE)</f>
        <v>Oficina Asesora Jurídica</v>
      </c>
      <c r="C130" s="80" t="s">
        <v>357</v>
      </c>
      <c r="D130" s="79" t="s">
        <v>146</v>
      </c>
      <c r="E130" s="80" t="s">
        <v>450</v>
      </c>
      <c r="F130" s="79" t="s">
        <v>449</v>
      </c>
      <c r="G130" s="80" t="s">
        <v>124</v>
      </c>
      <c r="H130" s="118">
        <v>2</v>
      </c>
      <c r="I130" s="80" t="s">
        <v>549</v>
      </c>
      <c r="J130" s="81" t="s">
        <v>699</v>
      </c>
      <c r="K130" s="82">
        <v>0</v>
      </c>
      <c r="L130" s="88">
        <v>1</v>
      </c>
      <c r="M130" s="84" t="s">
        <v>46</v>
      </c>
      <c r="N130" s="84" t="s">
        <v>74</v>
      </c>
      <c r="O130" s="84" t="s">
        <v>21</v>
      </c>
      <c r="P130" s="84" t="s">
        <v>36</v>
      </c>
      <c r="Q130" s="84" t="s">
        <v>229</v>
      </c>
      <c r="R130" s="85"/>
      <c r="S130" s="116"/>
      <c r="T130" s="84" t="s">
        <v>99</v>
      </c>
      <c r="U130" s="119">
        <v>2</v>
      </c>
      <c r="V130" s="79" t="str">
        <f>+$J$126</f>
        <v>Dar respuesta a las reclamaciones administrativas radicadas por las EPS o IPS dentro del término legal</v>
      </c>
      <c r="W130" s="82">
        <v>0</v>
      </c>
      <c r="X130" s="78" t="s">
        <v>117</v>
      </c>
      <c r="Y130" s="120">
        <v>2</v>
      </c>
      <c r="Z130" s="79" t="str">
        <f>+$J$126</f>
        <v>Dar respuesta a las reclamaciones administrativas radicadas por las EPS o IPS dentro del término legal</v>
      </c>
      <c r="AA130" s="82">
        <v>0</v>
      </c>
      <c r="AB130" s="85"/>
      <c r="AC130" s="85"/>
      <c r="AD130" s="83">
        <f t="shared" si="25"/>
        <v>0</v>
      </c>
      <c r="AE130" s="83" t="e">
        <f t="shared" si="26"/>
        <v>#DIV/0!</v>
      </c>
      <c r="AF130" s="83">
        <f t="shared" si="27"/>
        <v>0</v>
      </c>
      <c r="AG130" s="83" t="e">
        <f t="shared" si="28"/>
        <v>#DIV/0!</v>
      </c>
      <c r="AH130" s="119">
        <v>0</v>
      </c>
      <c r="AI130" s="79" t="str">
        <f>+$J$126</f>
        <v>Dar respuesta a las reclamaciones administrativas radicadas por las EPS o IPS dentro del término legal</v>
      </c>
      <c r="AJ130" s="82">
        <v>0</v>
      </c>
      <c r="AK130" s="85"/>
      <c r="AL130" s="85"/>
      <c r="AM130" s="83" t="e">
        <f t="shared" si="29"/>
        <v>#DIV/0!</v>
      </c>
      <c r="AN130" s="83" t="e">
        <f t="shared" si="30"/>
        <v>#DIV/0!</v>
      </c>
      <c r="AO130" s="83">
        <f t="shared" si="31"/>
        <v>0</v>
      </c>
      <c r="AP130" s="87" t="e">
        <f t="shared" si="32"/>
        <v>#DIV/0!</v>
      </c>
      <c r="AQ130" s="120">
        <v>0</v>
      </c>
      <c r="AR130" s="79" t="str">
        <f>+$J$126</f>
        <v>Dar respuesta a las reclamaciones administrativas radicadas por las EPS o IPS dentro del término legal</v>
      </c>
      <c r="AS130" s="82">
        <v>0</v>
      </c>
      <c r="AT130" s="85"/>
      <c r="AU130" s="85"/>
      <c r="AV130" s="83" t="e">
        <f t="shared" si="33"/>
        <v>#DIV/0!</v>
      </c>
      <c r="AW130" s="83" t="e">
        <f t="shared" si="34"/>
        <v>#DIV/0!</v>
      </c>
      <c r="AX130" s="83">
        <f t="shared" si="35"/>
        <v>0</v>
      </c>
      <c r="AY130" s="83" t="e">
        <f t="shared" si="36"/>
        <v>#DIV/0!</v>
      </c>
      <c r="AZ130" s="119">
        <v>0</v>
      </c>
      <c r="BA130" s="79" t="str">
        <f>+$J$126</f>
        <v>Dar respuesta a las reclamaciones administrativas radicadas por las EPS o IPS dentro del término legal</v>
      </c>
      <c r="BB130" s="82">
        <v>0</v>
      </c>
      <c r="BC130" s="85"/>
      <c r="BD130" s="85"/>
      <c r="BE130" s="83" t="e">
        <f t="shared" si="37"/>
        <v>#DIV/0!</v>
      </c>
      <c r="BF130" s="83" t="e">
        <f t="shared" si="38"/>
        <v>#DIV/0!</v>
      </c>
      <c r="BG130" s="83">
        <f t="shared" si="39"/>
        <v>0</v>
      </c>
      <c r="BH130" s="83" t="e">
        <f t="shared" si="40"/>
        <v>#DIV/0!</v>
      </c>
      <c r="BI130" s="13">
        <f t="shared" si="92"/>
        <v>0</v>
      </c>
      <c r="BJ130" s="13" t="str">
        <f t="shared" si="93"/>
        <v>No Prog ni Ejec</v>
      </c>
      <c r="BK130" s="17" t="str">
        <f t="shared" si="94"/>
        <v>No Prog ni Ejec</v>
      </c>
      <c r="BL130" s="13" t="str">
        <f t="shared" si="95"/>
        <v>No Prog ni Ejec</v>
      </c>
      <c r="BM130" s="15" t="str">
        <f t="shared" si="96"/>
        <v>No Prog ni Ejec</v>
      </c>
      <c r="BN130" s="13" t="str">
        <f t="shared" si="97"/>
        <v>No Prog ni Ejec</v>
      </c>
      <c r="BO130" s="13" t="str">
        <f t="shared" si="98"/>
        <v>No Prog ni Ejec</v>
      </c>
      <c r="BP130" s="13" t="str">
        <f t="shared" si="99"/>
        <v>No Prog ni Ejec</v>
      </c>
      <c r="BQ130" s="1"/>
    </row>
    <row r="131" spans="1:69" s="18" customFormat="1" ht="150" x14ac:dyDescent="0.25">
      <c r="A131" s="80">
        <v>11900</v>
      </c>
      <c r="B131" s="79" t="str">
        <f>+VLOOKUP(A131,'[5]TAB. REF. PA'!$A$4:$B$14,2,FALSE)</f>
        <v>Oficina Asesora Jurídica</v>
      </c>
      <c r="C131" s="80" t="s">
        <v>357</v>
      </c>
      <c r="D131" s="79" t="s">
        <v>146</v>
      </c>
      <c r="E131" s="80" t="s">
        <v>450</v>
      </c>
      <c r="F131" s="79" t="s">
        <v>449</v>
      </c>
      <c r="G131" s="80" t="s">
        <v>123</v>
      </c>
      <c r="H131" s="93">
        <v>1</v>
      </c>
      <c r="I131" s="80" t="s">
        <v>550</v>
      </c>
      <c r="J131" s="81" t="s">
        <v>451</v>
      </c>
      <c r="K131" s="82">
        <v>0</v>
      </c>
      <c r="L131" s="88">
        <v>1</v>
      </c>
      <c r="M131" s="84" t="s">
        <v>46</v>
      </c>
      <c r="N131" s="84" t="s">
        <v>74</v>
      </c>
      <c r="O131" s="84" t="s">
        <v>21</v>
      </c>
      <c r="P131" s="84" t="s">
        <v>36</v>
      </c>
      <c r="Q131" s="84" t="s">
        <v>229</v>
      </c>
      <c r="R131" s="85"/>
      <c r="S131" s="84" t="s">
        <v>453</v>
      </c>
      <c r="T131" s="84" t="s">
        <v>99</v>
      </c>
      <c r="U131" s="88">
        <v>1</v>
      </c>
      <c r="V131" s="79" t="str">
        <f>+$J$127</f>
        <v>Interponer oportunamente los recursos de Ley contra los actos administrativos de Colpensiones que ordenan la devolución de aportes al extinto FOYSGA, hoy Administradora de los Recursos del Sistema General de Seguridad Social en Salud - ADRES</v>
      </c>
      <c r="W131" s="82">
        <v>0</v>
      </c>
      <c r="X131" s="78" t="s">
        <v>117</v>
      </c>
      <c r="Y131" s="88">
        <v>0.5</v>
      </c>
      <c r="Z131" s="79" t="str">
        <f>+$J$127</f>
        <v>Interponer oportunamente los recursos de Ley contra los actos administrativos de Colpensiones que ordenan la devolución de aportes al extinto FOYSGA, hoy Administradora de los Recursos del Sistema General de Seguridad Social en Salud - ADRES</v>
      </c>
      <c r="AA131" s="82">
        <v>0</v>
      </c>
      <c r="AB131" s="85"/>
      <c r="AC131" s="85"/>
      <c r="AD131" s="83">
        <f t="shared" si="25"/>
        <v>0</v>
      </c>
      <c r="AE131" s="83" t="e">
        <f t="shared" si="26"/>
        <v>#DIV/0!</v>
      </c>
      <c r="AF131" s="83">
        <f t="shared" si="27"/>
        <v>0</v>
      </c>
      <c r="AG131" s="83" t="e">
        <f t="shared" si="28"/>
        <v>#DIV/0!</v>
      </c>
      <c r="AH131" s="88">
        <v>0.5</v>
      </c>
      <c r="AI131" s="79" t="str">
        <f>+$J$127</f>
        <v>Interponer oportunamente los recursos de Ley contra los actos administrativos de Colpensiones que ordenan la devolución de aportes al extinto FOYSGA, hoy Administradora de los Recursos del Sistema General de Seguridad Social en Salud - ADRES</v>
      </c>
      <c r="AJ131" s="82">
        <v>0</v>
      </c>
      <c r="AK131" s="85"/>
      <c r="AL131" s="85"/>
      <c r="AM131" s="83">
        <f t="shared" si="29"/>
        <v>0</v>
      </c>
      <c r="AN131" s="83" t="e">
        <f t="shared" si="30"/>
        <v>#DIV/0!</v>
      </c>
      <c r="AO131" s="83">
        <f t="shared" si="31"/>
        <v>0</v>
      </c>
      <c r="AP131" s="87" t="e">
        <f t="shared" si="32"/>
        <v>#DIV/0!</v>
      </c>
      <c r="AQ131" s="88">
        <v>0</v>
      </c>
      <c r="AR131" s="79" t="str">
        <f>+$J$127</f>
        <v>Interponer oportunamente los recursos de Ley contra los actos administrativos de Colpensiones que ordenan la devolución de aportes al extinto FOYSGA, hoy Administradora de los Recursos del Sistema General de Seguridad Social en Salud - ADRES</v>
      </c>
      <c r="AS131" s="82">
        <v>0</v>
      </c>
      <c r="AT131" s="85"/>
      <c r="AU131" s="85"/>
      <c r="AV131" s="83" t="e">
        <f t="shared" si="33"/>
        <v>#DIV/0!</v>
      </c>
      <c r="AW131" s="83" t="e">
        <f t="shared" si="34"/>
        <v>#DIV/0!</v>
      </c>
      <c r="AX131" s="83">
        <f t="shared" si="35"/>
        <v>0</v>
      </c>
      <c r="AY131" s="83" t="e">
        <f t="shared" si="36"/>
        <v>#DIV/0!</v>
      </c>
      <c r="AZ131" s="88">
        <v>0</v>
      </c>
      <c r="BA131" s="79" t="str">
        <f>+$J$127</f>
        <v>Interponer oportunamente los recursos de Ley contra los actos administrativos de Colpensiones que ordenan la devolución de aportes al extinto FOYSGA, hoy Administradora de los Recursos del Sistema General de Seguridad Social en Salud - ADRES</v>
      </c>
      <c r="BB131" s="82">
        <v>0</v>
      </c>
      <c r="BC131" s="85"/>
      <c r="BD131" s="85"/>
      <c r="BE131" s="83" t="e">
        <f t="shared" si="37"/>
        <v>#DIV/0!</v>
      </c>
      <c r="BF131" s="83" t="e">
        <f t="shared" si="38"/>
        <v>#DIV/0!</v>
      </c>
      <c r="BG131" s="83">
        <f t="shared" si="39"/>
        <v>0</v>
      </c>
      <c r="BH131" s="83" t="e">
        <f t="shared" si="40"/>
        <v>#DIV/0!</v>
      </c>
      <c r="BI131" s="13">
        <f t="shared" si="92"/>
        <v>0</v>
      </c>
      <c r="BJ131" s="13" t="str">
        <f t="shared" si="93"/>
        <v>No Prog ni Ejec</v>
      </c>
      <c r="BK131" s="17">
        <f t="shared" si="94"/>
        <v>0</v>
      </c>
      <c r="BL131" s="13" t="str">
        <f t="shared" si="95"/>
        <v>No Prog ni Ejec</v>
      </c>
      <c r="BM131" s="15" t="str">
        <f t="shared" si="96"/>
        <v>No Prog ni Ejec</v>
      </c>
      <c r="BN131" s="13" t="str">
        <f t="shared" si="97"/>
        <v>No Prog ni Ejec</v>
      </c>
      <c r="BO131" s="13" t="str">
        <f t="shared" si="98"/>
        <v>No Prog ni Ejec</v>
      </c>
      <c r="BP131" s="13" t="str">
        <f t="shared" si="99"/>
        <v>No Prog ni Ejec</v>
      </c>
      <c r="BQ131" s="1"/>
    </row>
    <row r="132" spans="1:69" s="18" customFormat="1" ht="150" x14ac:dyDescent="0.25">
      <c r="A132" s="80">
        <v>11900</v>
      </c>
      <c r="B132" s="79" t="str">
        <f>+VLOOKUP(A132,'[6]TAB. REF. PA'!$A$4:$B$14,2,FALSE)</f>
        <v>Oficina Asesora Jurídica</v>
      </c>
      <c r="C132" s="80" t="s">
        <v>357</v>
      </c>
      <c r="D132" s="79" t="s">
        <v>146</v>
      </c>
      <c r="E132" s="121" t="s">
        <v>450</v>
      </c>
      <c r="F132" s="79" t="s">
        <v>449</v>
      </c>
      <c r="G132" s="80" t="s">
        <v>123</v>
      </c>
      <c r="H132" s="122">
        <v>1</v>
      </c>
      <c r="I132" s="121" t="s">
        <v>464</v>
      </c>
      <c r="J132" s="81" t="s">
        <v>452</v>
      </c>
      <c r="K132" s="82">
        <v>55760808</v>
      </c>
      <c r="L132" s="83">
        <v>1</v>
      </c>
      <c r="M132" s="84" t="s">
        <v>46</v>
      </c>
      <c r="N132" s="84" t="s">
        <v>74</v>
      </c>
      <c r="O132" s="84" t="s">
        <v>21</v>
      </c>
      <c r="P132" s="84" t="s">
        <v>36</v>
      </c>
      <c r="Q132" s="84" t="s">
        <v>229</v>
      </c>
      <c r="R132" s="85"/>
      <c r="S132" s="84" t="s">
        <v>453</v>
      </c>
      <c r="T132" s="84" t="s">
        <v>99</v>
      </c>
      <c r="U132" s="83">
        <v>1</v>
      </c>
      <c r="V132" s="79" t="str">
        <f>+J132</f>
        <v>Resoluciones de depuración de actos administrativos mediante los cuales se ordena el cobro a personas fallecidas</v>
      </c>
      <c r="W132" s="82">
        <f>+K132</f>
        <v>55760808</v>
      </c>
      <c r="X132" s="78" t="s">
        <v>114</v>
      </c>
      <c r="Y132" s="83">
        <v>0.25</v>
      </c>
      <c r="Z132" s="79" t="s">
        <v>452</v>
      </c>
      <c r="AA132" s="82">
        <v>13940202</v>
      </c>
      <c r="AB132" s="85"/>
      <c r="AC132" s="85"/>
      <c r="AD132" s="83">
        <f>+(AB132/Y132)</f>
        <v>0</v>
      </c>
      <c r="AE132" s="83">
        <f>+(AC132/AA132)</f>
        <v>0</v>
      </c>
      <c r="AF132" s="83">
        <f>+(AB132/U132)</f>
        <v>0</v>
      </c>
      <c r="AG132" s="83">
        <f>+(AC132/W132)</f>
        <v>0</v>
      </c>
      <c r="AH132" s="83">
        <v>0.25</v>
      </c>
      <c r="AI132" s="79" t="s">
        <v>452</v>
      </c>
      <c r="AJ132" s="82">
        <v>13940202</v>
      </c>
      <c r="AK132" s="85"/>
      <c r="AL132" s="85"/>
      <c r="AM132" s="83">
        <f>+(AK132/AH132)</f>
        <v>0</v>
      </c>
      <c r="AN132" s="83">
        <f>+(AL132/AJ132)</f>
        <v>0</v>
      </c>
      <c r="AO132" s="83">
        <f>+(AK132+AB132)/U132</f>
        <v>0</v>
      </c>
      <c r="AP132" s="87">
        <f>+(AL132+AC132)/W132</f>
        <v>0</v>
      </c>
      <c r="AQ132" s="83">
        <v>0.25</v>
      </c>
      <c r="AR132" s="79" t="s">
        <v>452</v>
      </c>
      <c r="AS132" s="82">
        <v>13940202</v>
      </c>
      <c r="AT132" s="85"/>
      <c r="AU132" s="85"/>
      <c r="AV132" s="83">
        <f>+(AT132/AQ132)</f>
        <v>0</v>
      </c>
      <c r="AW132" s="83">
        <f>+(AU132/AS132)</f>
        <v>0</v>
      </c>
      <c r="AX132" s="83">
        <f>+(AK132+AB132+AT132)/U132</f>
        <v>0</v>
      </c>
      <c r="AY132" s="83">
        <f>+(AL132+AC132+AU132)/W132</f>
        <v>0</v>
      </c>
      <c r="AZ132" s="83">
        <v>0.25</v>
      </c>
      <c r="BA132" s="79" t="s">
        <v>452</v>
      </c>
      <c r="BB132" s="82">
        <v>13940202</v>
      </c>
      <c r="BC132" s="85"/>
      <c r="BD132" s="85"/>
      <c r="BE132" s="83">
        <f>+(BC132/AZ132)</f>
        <v>0</v>
      </c>
      <c r="BF132" s="83">
        <f>+(BD132/BB132)</f>
        <v>0</v>
      </c>
      <c r="BG132" s="83">
        <f>+(AK132+AB132+AT132+BC132)/U132</f>
        <v>0</v>
      </c>
      <c r="BH132" s="83">
        <f>+(AL132+AC132+AU132+BD132)/W132</f>
        <v>0</v>
      </c>
      <c r="BI132" s="13" t="e">
        <f>IF(AND(#REF!=0,#REF!=0),"No Prog ni Ejec",IF(#REF!=0,CONCATENATE("No Prog, Ejec=  ",#REF!),#REF!/#REF!))</f>
        <v>#REF!</v>
      </c>
      <c r="BJ132" s="13" t="e">
        <f>IF(AND(#REF!=0,#REF!=0),"No Prog ni Ejec",IF(#REF!=0,CONCATENATE("No Prog, Ejec=  ",#REF!),#REF!/#REF!))</f>
        <v>#REF!</v>
      </c>
      <c r="BK132" s="17" t="e">
        <f>IF(AND(#REF!=0,#REF!=0),"No Prog ni Ejec",IF(#REF!=0,CONCATENATE("No Prog, Ejec=  ",#REF!),#REF!/#REF!))</f>
        <v>#REF!</v>
      </c>
      <c r="BL132" s="13" t="e">
        <f>IF(AND(#REF!=0,#REF!=0),"No Prog ni Ejec",IF(#REF!=0,CONCATENATE("No Prog, Ejec=  ",#REF!),#REF!/#REF!))</f>
        <v>#REF!</v>
      </c>
      <c r="BM132" s="15" t="e">
        <f>IF(AND(#REF!=0,#REF!=0),"No Prog ni Ejec",IF(#REF!=0,CONCATENATE("No Prog, Ejec=  ",#REF!),#REF!/#REF!))</f>
        <v>#REF!</v>
      </c>
      <c r="BN132" s="13" t="e">
        <f>IF(AND(#REF!=0,#REF!=0),"No Prog ni Ejec",IF(#REF!=0,CONCATENATE("No Prog, Ejec=  ",#REF!),#REF!/#REF!))</f>
        <v>#REF!</v>
      </c>
      <c r="BO132" s="13" t="e">
        <f>IF(AND(#REF!=0,#REF!=0),"No Prog ni Ejec",IF(#REF!=0,CONCATENATE("No Prog, Ejec=  ",#REF!),#REF!/#REF!))</f>
        <v>#REF!</v>
      </c>
      <c r="BP132" s="13" t="e">
        <f>IF(AND(#REF!=0,#REF!=0),"No Prog ni Ejec",IF(#REF!=0,CONCATENATE("No Prog, Ejec=  ",#REF!),#REF!/#REF!))</f>
        <v>#REF!</v>
      </c>
      <c r="BQ132" s="1"/>
    </row>
    <row r="133" spans="1:69" s="45" customFormat="1" ht="105" x14ac:dyDescent="0.25">
      <c r="A133" s="34">
        <v>12000</v>
      </c>
      <c r="B133" s="35" t="str">
        <f>+VLOOKUP(A133,'[1]TAB. REF. PA'!$A$4:$B$14,2,FALSE)</f>
        <v>Oficina Asesora de Planeación y Control de Riegos</v>
      </c>
      <c r="C133" s="36" t="s">
        <v>131</v>
      </c>
      <c r="D133" s="35" t="s">
        <v>153</v>
      </c>
      <c r="E133" s="36" t="s">
        <v>132</v>
      </c>
      <c r="F133" s="35" t="s">
        <v>133</v>
      </c>
      <c r="G133" s="37" t="s">
        <v>124</v>
      </c>
      <c r="H133" s="36">
        <v>4</v>
      </c>
      <c r="I133" s="36" t="s">
        <v>143</v>
      </c>
      <c r="J133" s="38" t="s">
        <v>24</v>
      </c>
      <c r="K133" s="39">
        <v>0</v>
      </c>
      <c r="L133" s="40">
        <v>1</v>
      </c>
      <c r="M133" s="41" t="s">
        <v>51</v>
      </c>
      <c r="N133" s="41" t="s">
        <v>68</v>
      </c>
      <c r="O133" s="41" t="s">
        <v>21</v>
      </c>
      <c r="P133" s="41" t="s">
        <v>36</v>
      </c>
      <c r="Q133" s="41" t="s">
        <v>75</v>
      </c>
      <c r="R133" s="42"/>
      <c r="S133" s="41" t="s">
        <v>631</v>
      </c>
      <c r="T133" s="41" t="s">
        <v>98</v>
      </c>
      <c r="U133" s="51">
        <f>+H133</f>
        <v>4</v>
      </c>
      <c r="V133" s="38" t="str">
        <f>+$J$133</f>
        <v>Reportar el cumplimiento del Plan de Acción de la Dependencia</v>
      </c>
      <c r="W133" s="39">
        <v>0</v>
      </c>
      <c r="X133" s="34" t="s">
        <v>117</v>
      </c>
      <c r="Y133" s="39">
        <v>1</v>
      </c>
      <c r="Z133" s="38" t="str">
        <f>+$J$133</f>
        <v>Reportar el cumplimiento del Plan de Acción de la Dependencia</v>
      </c>
      <c r="AA133" s="39">
        <v>0</v>
      </c>
      <c r="AB133" s="39"/>
      <c r="AC133" s="39"/>
      <c r="AD133" s="40">
        <f t="shared" ref="AD133:AD137" si="100">+(AB133/Y133)</f>
        <v>0</v>
      </c>
      <c r="AE133" s="40" t="e">
        <f t="shared" ref="AE133:AE137" si="101">+(AC133/AA133)</f>
        <v>#DIV/0!</v>
      </c>
      <c r="AF133" s="40">
        <f t="shared" ref="AF133:AF137" si="102">+(AB133/U133)</f>
        <v>0</v>
      </c>
      <c r="AG133" s="40" t="e">
        <f t="shared" ref="AG133:AG137" si="103">+(AC133/W133)</f>
        <v>#DIV/0!</v>
      </c>
      <c r="AH133" s="39">
        <v>1</v>
      </c>
      <c r="AI133" s="38" t="str">
        <f>+$J$133</f>
        <v>Reportar el cumplimiento del Plan de Acción de la Dependencia</v>
      </c>
      <c r="AJ133" s="39">
        <v>0</v>
      </c>
      <c r="AK133" s="39"/>
      <c r="AL133" s="39"/>
      <c r="AM133" s="40">
        <f t="shared" ref="AM133:AM137" si="104">+(AK133/AH133)</f>
        <v>0</v>
      </c>
      <c r="AN133" s="40" t="e">
        <f t="shared" ref="AN133:AN137" si="105">+(AL133/AJ133)</f>
        <v>#DIV/0!</v>
      </c>
      <c r="AO133" s="40">
        <f t="shared" ref="AO133:AO137" si="106">+(AK133+AB133)/U133</f>
        <v>0</v>
      </c>
      <c r="AP133" s="43" t="e">
        <f t="shared" ref="AP133:AP137" si="107">+(AL133+AC133)/W133</f>
        <v>#DIV/0!</v>
      </c>
      <c r="AQ133" s="39">
        <v>1</v>
      </c>
      <c r="AR133" s="38" t="str">
        <f>+$J$133</f>
        <v>Reportar el cumplimiento del Plan de Acción de la Dependencia</v>
      </c>
      <c r="AS133" s="39">
        <v>0</v>
      </c>
      <c r="AT133" s="39"/>
      <c r="AU133" s="39"/>
      <c r="AV133" s="40">
        <f t="shared" ref="AV133:AV137" si="108">+(AT133/AQ133)</f>
        <v>0</v>
      </c>
      <c r="AW133" s="40" t="e">
        <f t="shared" ref="AW133:AW137" si="109">+(AU133/AS133)</f>
        <v>#DIV/0!</v>
      </c>
      <c r="AX133" s="40">
        <f t="shared" ref="AX133:AX137" si="110">+(AK133+AB133+AT133)/U133</f>
        <v>0</v>
      </c>
      <c r="AY133" s="40" t="e">
        <f t="shared" ref="AY133:AY137" si="111">+(AL133+AC133+AU133)/W133</f>
        <v>#DIV/0!</v>
      </c>
      <c r="AZ133" s="39">
        <v>1</v>
      </c>
      <c r="BA133" s="38" t="str">
        <f>+$J$133</f>
        <v>Reportar el cumplimiento del Plan de Acción de la Dependencia</v>
      </c>
      <c r="BB133" s="39">
        <v>0</v>
      </c>
      <c r="BC133" s="39"/>
      <c r="BD133" s="39"/>
      <c r="BE133" s="40">
        <f t="shared" ref="BE133:BE137" si="112">+(BC133/AZ133)</f>
        <v>0</v>
      </c>
      <c r="BF133" s="40" t="e">
        <f t="shared" ref="BF133:BF137" si="113">+(BD133/BB133)</f>
        <v>#DIV/0!</v>
      </c>
      <c r="BG133" s="40">
        <f t="shared" ref="BG133:BG137" si="114">+(AK133+AB133+AT133+BC133)/U133</f>
        <v>0</v>
      </c>
      <c r="BH133" s="40" t="e">
        <f t="shared" ref="BH133:BH137" si="115">+(AL133+AC133+AU133+BD133)/W133</f>
        <v>#DIV/0!</v>
      </c>
      <c r="BI133" s="44">
        <f t="shared" ref="BI133:BI137" si="116">IF(AND(Y133=0,AB133=0),"No Prog ni Ejec",IF(Y133=0,CONCATENATE("No Prog, Ejec=  ",AB133),AB133/Y133))</f>
        <v>0</v>
      </c>
      <c r="BJ133" s="44" t="str">
        <f t="shared" ref="BJ133:BJ137" si="117">IF(AND(AA133=0,AC133=0),"No Prog ni Ejec",IF(AA133=0,CONCATENATE("No Prog, Ejec=  ",AC133),AC133/AA133))</f>
        <v>No Prog ni Ejec</v>
      </c>
      <c r="BK133" s="44">
        <f t="shared" ref="BK133:BK137" si="118">IF(AND(AH133=0,AK133=0),"No Prog ni Ejec",IF(AH133=0,CONCATENATE("No Prog, Ejec=  ",AK133),AK133/AH133))</f>
        <v>0</v>
      </c>
      <c r="BL133" s="44" t="str">
        <f t="shared" ref="BL133:BL137" si="119">IF(AND(AJ133=0,AL133=0),"No Prog ni Ejec",IF(AJ133=0,CONCATENATE("No Prog, Ejec=  ",AL133),AL133/AJ133))</f>
        <v>No Prog ni Ejec</v>
      </c>
      <c r="BM133" s="44">
        <f t="shared" ref="BM133:BM137" si="120">IF(AND(AQ133=0,AT133=0),"No Prog ni Ejec",IF(AQ133=0,CONCATENATE("No Prog, Ejec=  ",AT133),AT133/AQ133))</f>
        <v>0</v>
      </c>
      <c r="BN133" s="44" t="str">
        <f t="shared" ref="BN133:BN137" si="121">IF(AND(AS133=0,AU133=0),"No Prog ni Ejec",IF(AS133=0,CONCATENATE("No Prog, Ejec=  ",AU133),AU133/AS133))</f>
        <v>No Prog ni Ejec</v>
      </c>
      <c r="BO133" s="44">
        <f t="shared" ref="BO133:BO137" si="122">IF(AND(AZ133=0,BC133=0),"No Prog ni Ejec",IF(AZ133=0,CONCATENATE("No Prog, Ejec=  ",BC133),BC133/AZ133))</f>
        <v>0</v>
      </c>
      <c r="BP133" s="44" t="str">
        <f t="shared" ref="BP133:BP137" si="123">IF(AND(BB133=0,BD133=0),"No Prog ni Ejec",IF(BB133=0,CONCATENATE("No Prog, Ejec=  ",BD133),BD133/BB133))</f>
        <v>No Prog ni Ejec</v>
      </c>
      <c r="BQ133" s="42"/>
    </row>
    <row r="134" spans="1:69" s="45" customFormat="1" ht="105" x14ac:dyDescent="0.25">
      <c r="A134" s="34">
        <v>12000</v>
      </c>
      <c r="B134" s="35" t="str">
        <f>+VLOOKUP(A134,'[1]TAB. REF. PA'!$A$4:$B$14,2,FALSE)</f>
        <v>Oficina Asesora de Planeación y Control de Riegos</v>
      </c>
      <c r="C134" s="36" t="s">
        <v>355</v>
      </c>
      <c r="D134" s="35" t="s">
        <v>256</v>
      </c>
      <c r="E134" s="36" t="s">
        <v>356</v>
      </c>
      <c r="F134" s="35" t="s">
        <v>134</v>
      </c>
      <c r="G134" s="37" t="s">
        <v>124</v>
      </c>
      <c r="H134" s="36">
        <v>4</v>
      </c>
      <c r="I134" s="36" t="s">
        <v>539</v>
      </c>
      <c r="J134" s="38" t="s">
        <v>683</v>
      </c>
      <c r="K134" s="39">
        <v>0</v>
      </c>
      <c r="L134" s="40">
        <v>1</v>
      </c>
      <c r="M134" s="41" t="s">
        <v>51</v>
      </c>
      <c r="N134" s="41" t="s">
        <v>68</v>
      </c>
      <c r="O134" s="41" t="s">
        <v>21</v>
      </c>
      <c r="P134" s="41" t="s">
        <v>36</v>
      </c>
      <c r="Q134" s="41" t="s">
        <v>75</v>
      </c>
      <c r="R134" s="42"/>
      <c r="S134" s="41" t="s">
        <v>628</v>
      </c>
      <c r="T134" s="41" t="s">
        <v>98</v>
      </c>
      <c r="U134" s="51">
        <f>+H134</f>
        <v>4</v>
      </c>
      <c r="V134" s="38" t="str">
        <f>+$J$134</f>
        <v xml:space="preserve">Reportar el cumplimiento de la ejecución del Plan de Acción </v>
      </c>
      <c r="W134" s="39">
        <v>0</v>
      </c>
      <c r="X134" s="34" t="s">
        <v>117</v>
      </c>
      <c r="Y134" s="39">
        <v>1</v>
      </c>
      <c r="Z134" s="38" t="str">
        <f>+$J$134</f>
        <v xml:space="preserve">Reportar el cumplimiento de la ejecución del Plan de Acción </v>
      </c>
      <c r="AA134" s="39">
        <v>0</v>
      </c>
      <c r="AB134" s="42"/>
      <c r="AC134" s="42"/>
      <c r="AD134" s="40">
        <f t="shared" si="100"/>
        <v>0</v>
      </c>
      <c r="AE134" s="40" t="e">
        <f t="shared" si="101"/>
        <v>#DIV/0!</v>
      </c>
      <c r="AF134" s="40">
        <f t="shared" si="102"/>
        <v>0</v>
      </c>
      <c r="AG134" s="40" t="e">
        <f t="shared" si="103"/>
        <v>#DIV/0!</v>
      </c>
      <c r="AH134" s="39">
        <v>1</v>
      </c>
      <c r="AI134" s="38" t="str">
        <f>+$J$134</f>
        <v xml:space="preserve">Reportar el cumplimiento de la ejecución del Plan de Acción </v>
      </c>
      <c r="AJ134" s="39">
        <v>0</v>
      </c>
      <c r="AK134" s="42"/>
      <c r="AL134" s="42"/>
      <c r="AM134" s="40">
        <f t="shared" si="104"/>
        <v>0</v>
      </c>
      <c r="AN134" s="40" t="e">
        <f t="shared" si="105"/>
        <v>#DIV/0!</v>
      </c>
      <c r="AO134" s="40">
        <f t="shared" si="106"/>
        <v>0</v>
      </c>
      <c r="AP134" s="43" t="e">
        <f t="shared" si="107"/>
        <v>#DIV/0!</v>
      </c>
      <c r="AQ134" s="39">
        <v>1</v>
      </c>
      <c r="AR134" s="38" t="str">
        <f>+$J$134</f>
        <v xml:space="preserve">Reportar el cumplimiento de la ejecución del Plan de Acción </v>
      </c>
      <c r="AS134" s="39">
        <v>0</v>
      </c>
      <c r="AT134" s="42"/>
      <c r="AU134" s="42"/>
      <c r="AV134" s="40">
        <f t="shared" si="108"/>
        <v>0</v>
      </c>
      <c r="AW134" s="40" t="e">
        <f t="shared" si="109"/>
        <v>#DIV/0!</v>
      </c>
      <c r="AX134" s="40">
        <f t="shared" si="110"/>
        <v>0</v>
      </c>
      <c r="AY134" s="40" t="e">
        <f t="shared" si="111"/>
        <v>#DIV/0!</v>
      </c>
      <c r="AZ134" s="39">
        <v>1</v>
      </c>
      <c r="BA134" s="38" t="str">
        <f>+$J$134</f>
        <v xml:space="preserve">Reportar el cumplimiento de la ejecución del Plan de Acción </v>
      </c>
      <c r="BB134" s="39">
        <v>0</v>
      </c>
      <c r="BC134" s="42"/>
      <c r="BD134" s="42"/>
      <c r="BE134" s="40">
        <f t="shared" si="112"/>
        <v>0</v>
      </c>
      <c r="BF134" s="40" t="e">
        <f t="shared" si="113"/>
        <v>#DIV/0!</v>
      </c>
      <c r="BG134" s="40">
        <f t="shared" si="114"/>
        <v>0</v>
      </c>
      <c r="BH134" s="40" t="e">
        <f t="shared" si="115"/>
        <v>#DIV/0!</v>
      </c>
      <c r="BI134" s="44">
        <f t="shared" si="116"/>
        <v>0</v>
      </c>
      <c r="BJ134" s="44" t="str">
        <f t="shared" si="117"/>
        <v>No Prog ni Ejec</v>
      </c>
      <c r="BK134" s="44">
        <f t="shared" si="118"/>
        <v>0</v>
      </c>
      <c r="BL134" s="44" t="str">
        <f t="shared" si="119"/>
        <v>No Prog ni Ejec</v>
      </c>
      <c r="BM134" s="44">
        <f t="shared" si="120"/>
        <v>0</v>
      </c>
      <c r="BN134" s="44" t="str">
        <f t="shared" si="121"/>
        <v>No Prog ni Ejec</v>
      </c>
      <c r="BO134" s="44">
        <f t="shared" si="122"/>
        <v>0</v>
      </c>
      <c r="BP134" s="44" t="str">
        <f t="shared" si="123"/>
        <v>No Prog ni Ejec</v>
      </c>
      <c r="BQ134" s="42"/>
    </row>
    <row r="135" spans="1:69" s="45" customFormat="1" ht="105" x14ac:dyDescent="0.25">
      <c r="A135" s="34">
        <v>12000</v>
      </c>
      <c r="B135" s="35" t="str">
        <f>+VLOOKUP(A135,'[1]TAB. REF. PA'!$A$4:$B$14,2,FALSE)</f>
        <v>Oficina Asesora de Planeación y Control de Riegos</v>
      </c>
      <c r="C135" s="36" t="s">
        <v>355</v>
      </c>
      <c r="D135" s="35" t="s">
        <v>256</v>
      </c>
      <c r="E135" s="36" t="s">
        <v>540</v>
      </c>
      <c r="F135" s="35" t="s">
        <v>136</v>
      </c>
      <c r="G135" s="37" t="s">
        <v>123</v>
      </c>
      <c r="H135" s="50">
        <v>1</v>
      </c>
      <c r="I135" s="36" t="s">
        <v>541</v>
      </c>
      <c r="J135" s="38" t="s">
        <v>135</v>
      </c>
      <c r="K135" s="39">
        <v>61642068</v>
      </c>
      <c r="L135" s="40">
        <v>1</v>
      </c>
      <c r="M135" s="41" t="s">
        <v>51</v>
      </c>
      <c r="N135" s="41" t="s">
        <v>68</v>
      </c>
      <c r="O135" s="41" t="s">
        <v>21</v>
      </c>
      <c r="P135" s="41" t="s">
        <v>36</v>
      </c>
      <c r="Q135" s="41" t="s">
        <v>75</v>
      </c>
      <c r="R135" s="42"/>
      <c r="S135" s="41" t="s">
        <v>182</v>
      </c>
      <c r="T135" s="41" t="s">
        <v>99</v>
      </c>
      <c r="U135" s="46">
        <v>1</v>
      </c>
      <c r="V135" s="38" t="str">
        <f>+$J$135</f>
        <v>Asesorar y apoyar en la implementación de MIPG</v>
      </c>
      <c r="W135" s="39">
        <f>+K135</f>
        <v>61642068</v>
      </c>
      <c r="X135" s="34" t="s">
        <v>117</v>
      </c>
      <c r="Y135" s="40">
        <v>0.25</v>
      </c>
      <c r="Z135" s="38" t="str">
        <f>+$J$135</f>
        <v>Asesorar y apoyar en la implementación de MIPG</v>
      </c>
      <c r="AA135" s="39">
        <v>15410517</v>
      </c>
      <c r="AB135" s="42"/>
      <c r="AC135" s="42"/>
      <c r="AD135" s="40">
        <f t="shared" si="100"/>
        <v>0</v>
      </c>
      <c r="AE135" s="40">
        <f t="shared" si="101"/>
        <v>0</v>
      </c>
      <c r="AF135" s="40">
        <f t="shared" si="102"/>
        <v>0</v>
      </c>
      <c r="AG135" s="40">
        <f t="shared" si="103"/>
        <v>0</v>
      </c>
      <c r="AH135" s="40">
        <v>0.25</v>
      </c>
      <c r="AI135" s="38" t="str">
        <f>+$J$135</f>
        <v>Asesorar y apoyar en la implementación de MIPG</v>
      </c>
      <c r="AJ135" s="39">
        <v>15410517</v>
      </c>
      <c r="AK135" s="42"/>
      <c r="AL135" s="42"/>
      <c r="AM135" s="40">
        <f t="shared" si="104"/>
        <v>0</v>
      </c>
      <c r="AN135" s="40">
        <f t="shared" si="105"/>
        <v>0</v>
      </c>
      <c r="AO135" s="40">
        <f t="shared" si="106"/>
        <v>0</v>
      </c>
      <c r="AP135" s="43">
        <f t="shared" si="107"/>
        <v>0</v>
      </c>
      <c r="AQ135" s="40">
        <v>0.25</v>
      </c>
      <c r="AR135" s="38" t="str">
        <f>+$J$135</f>
        <v>Asesorar y apoyar en la implementación de MIPG</v>
      </c>
      <c r="AS135" s="39">
        <v>15410517</v>
      </c>
      <c r="AT135" s="42"/>
      <c r="AU135" s="42"/>
      <c r="AV135" s="40">
        <f t="shared" si="108"/>
        <v>0</v>
      </c>
      <c r="AW135" s="40">
        <f t="shared" si="109"/>
        <v>0</v>
      </c>
      <c r="AX135" s="40">
        <f t="shared" si="110"/>
        <v>0</v>
      </c>
      <c r="AY135" s="40">
        <f t="shared" si="111"/>
        <v>0</v>
      </c>
      <c r="AZ135" s="40">
        <v>0.25</v>
      </c>
      <c r="BA135" s="38" t="str">
        <f>+$J$135</f>
        <v>Asesorar y apoyar en la implementación de MIPG</v>
      </c>
      <c r="BB135" s="39">
        <v>15410517</v>
      </c>
      <c r="BC135" s="42"/>
      <c r="BD135" s="42"/>
      <c r="BE135" s="40">
        <f t="shared" si="112"/>
        <v>0</v>
      </c>
      <c r="BF135" s="40">
        <f t="shared" si="113"/>
        <v>0</v>
      </c>
      <c r="BG135" s="40">
        <f t="shared" si="114"/>
        <v>0</v>
      </c>
      <c r="BH135" s="40">
        <f t="shared" si="115"/>
        <v>0</v>
      </c>
      <c r="BI135" s="44">
        <f t="shared" si="116"/>
        <v>0</v>
      </c>
      <c r="BJ135" s="44">
        <f t="shared" si="117"/>
        <v>0</v>
      </c>
      <c r="BK135" s="44">
        <f t="shared" si="118"/>
        <v>0</v>
      </c>
      <c r="BL135" s="44">
        <f t="shared" si="119"/>
        <v>0</v>
      </c>
      <c r="BM135" s="44">
        <f t="shared" si="120"/>
        <v>0</v>
      </c>
      <c r="BN135" s="44">
        <f t="shared" si="121"/>
        <v>0</v>
      </c>
      <c r="BO135" s="44">
        <f t="shared" si="122"/>
        <v>0</v>
      </c>
      <c r="BP135" s="44">
        <f t="shared" si="123"/>
        <v>0</v>
      </c>
      <c r="BQ135" s="42"/>
    </row>
    <row r="136" spans="1:69" s="45" customFormat="1" ht="105" x14ac:dyDescent="0.25">
      <c r="A136" s="34">
        <v>12000</v>
      </c>
      <c r="B136" s="35" t="str">
        <f>+VLOOKUP(A136,'[1]TAB. REF. PA'!$A$4:$B$14,2,FALSE)</f>
        <v>Oficina Asesora de Planeación y Control de Riegos</v>
      </c>
      <c r="C136" s="36" t="s">
        <v>355</v>
      </c>
      <c r="D136" s="35" t="s">
        <v>256</v>
      </c>
      <c r="E136" s="36" t="s">
        <v>542</v>
      </c>
      <c r="F136" s="35" t="s">
        <v>139</v>
      </c>
      <c r="G136" s="37" t="s">
        <v>124</v>
      </c>
      <c r="H136" s="36">
        <v>1</v>
      </c>
      <c r="I136" s="36" t="s">
        <v>543</v>
      </c>
      <c r="J136" s="38" t="s">
        <v>138</v>
      </c>
      <c r="K136" s="39">
        <v>0</v>
      </c>
      <c r="L136" s="40">
        <v>1</v>
      </c>
      <c r="M136" s="41" t="s">
        <v>48</v>
      </c>
      <c r="N136" s="41" t="s">
        <v>62</v>
      </c>
      <c r="O136" s="41" t="s">
        <v>21</v>
      </c>
      <c r="P136" s="41" t="s">
        <v>23</v>
      </c>
      <c r="Q136" s="41" t="s">
        <v>75</v>
      </c>
      <c r="R136" s="42"/>
      <c r="S136" s="41" t="s">
        <v>628</v>
      </c>
      <c r="T136" s="41" t="s">
        <v>98</v>
      </c>
      <c r="U136" s="51">
        <v>0</v>
      </c>
      <c r="V136" s="38" t="str">
        <f>+$J$136</f>
        <v>Elaboración del Informe de Rendición de Cuentas al Congreso de la República 2017-2018</v>
      </c>
      <c r="W136" s="39">
        <v>0</v>
      </c>
      <c r="X136" s="34" t="s">
        <v>117</v>
      </c>
      <c r="Y136" s="39">
        <v>0</v>
      </c>
      <c r="Z136" s="38" t="str">
        <f>+$J$136</f>
        <v>Elaboración del Informe de Rendición de Cuentas al Congreso de la República 2017-2018</v>
      </c>
      <c r="AA136" s="39">
        <v>0</v>
      </c>
      <c r="AB136" s="42"/>
      <c r="AC136" s="42"/>
      <c r="AD136" s="40" t="e">
        <f t="shared" si="100"/>
        <v>#DIV/0!</v>
      </c>
      <c r="AE136" s="40" t="e">
        <f t="shared" si="101"/>
        <v>#DIV/0!</v>
      </c>
      <c r="AF136" s="40" t="e">
        <f t="shared" si="102"/>
        <v>#DIV/0!</v>
      </c>
      <c r="AG136" s="40" t="e">
        <f t="shared" si="103"/>
        <v>#DIV/0!</v>
      </c>
      <c r="AH136" s="39">
        <v>0</v>
      </c>
      <c r="AI136" s="38" t="str">
        <f>+$J$136</f>
        <v>Elaboración del Informe de Rendición de Cuentas al Congreso de la República 2017-2018</v>
      </c>
      <c r="AJ136" s="39">
        <v>0</v>
      </c>
      <c r="AK136" s="42"/>
      <c r="AL136" s="42"/>
      <c r="AM136" s="40" t="e">
        <f t="shared" si="104"/>
        <v>#DIV/0!</v>
      </c>
      <c r="AN136" s="40" t="e">
        <f t="shared" si="105"/>
        <v>#DIV/0!</v>
      </c>
      <c r="AO136" s="40" t="e">
        <f t="shared" si="106"/>
        <v>#DIV/0!</v>
      </c>
      <c r="AP136" s="43" t="e">
        <f t="shared" si="107"/>
        <v>#DIV/0!</v>
      </c>
      <c r="AQ136" s="39">
        <v>1</v>
      </c>
      <c r="AR136" s="38" t="str">
        <f>+$J$136</f>
        <v>Elaboración del Informe de Rendición de Cuentas al Congreso de la República 2017-2018</v>
      </c>
      <c r="AS136" s="39">
        <v>0</v>
      </c>
      <c r="AT136" s="42"/>
      <c r="AU136" s="42"/>
      <c r="AV136" s="40">
        <f t="shared" si="108"/>
        <v>0</v>
      </c>
      <c r="AW136" s="40" t="e">
        <f>+(AU136/AS136)</f>
        <v>#DIV/0!</v>
      </c>
      <c r="AX136" s="40" t="e">
        <f t="shared" si="110"/>
        <v>#DIV/0!</v>
      </c>
      <c r="AY136" s="40" t="e">
        <f t="shared" si="111"/>
        <v>#DIV/0!</v>
      </c>
      <c r="AZ136" s="39">
        <v>0</v>
      </c>
      <c r="BA136" s="38" t="str">
        <f>+$J$136</f>
        <v>Elaboración del Informe de Rendición de Cuentas al Congreso de la República 2017-2018</v>
      </c>
      <c r="BB136" s="39">
        <v>0</v>
      </c>
      <c r="BC136" s="42"/>
      <c r="BD136" s="42"/>
      <c r="BE136" s="40" t="e">
        <f t="shared" si="112"/>
        <v>#DIV/0!</v>
      </c>
      <c r="BF136" s="40" t="e">
        <f t="shared" si="113"/>
        <v>#DIV/0!</v>
      </c>
      <c r="BG136" s="40" t="e">
        <f t="shared" si="114"/>
        <v>#DIV/0!</v>
      </c>
      <c r="BH136" s="40" t="e">
        <f t="shared" si="115"/>
        <v>#DIV/0!</v>
      </c>
      <c r="BI136" s="44" t="str">
        <f t="shared" si="116"/>
        <v>No Prog ni Ejec</v>
      </c>
      <c r="BJ136" s="44" t="str">
        <f t="shared" si="117"/>
        <v>No Prog ni Ejec</v>
      </c>
      <c r="BK136" s="44" t="str">
        <f t="shared" si="118"/>
        <v>No Prog ni Ejec</v>
      </c>
      <c r="BL136" s="44" t="str">
        <f t="shared" si="119"/>
        <v>No Prog ni Ejec</v>
      </c>
      <c r="BM136" s="44">
        <f t="shared" si="120"/>
        <v>0</v>
      </c>
      <c r="BN136" s="44" t="str">
        <f t="shared" si="121"/>
        <v>No Prog ni Ejec</v>
      </c>
      <c r="BO136" s="44" t="str">
        <f t="shared" si="122"/>
        <v>No Prog ni Ejec</v>
      </c>
      <c r="BP136" s="44" t="str">
        <f t="shared" si="123"/>
        <v>No Prog ni Ejec</v>
      </c>
      <c r="BQ136" s="42"/>
    </row>
    <row r="137" spans="1:69" ht="30" x14ac:dyDescent="0.25">
      <c r="A137" s="131"/>
      <c r="B137" s="132" t="e">
        <f>+VLOOKUP(A137,'[1]TAB. REF. PA'!$A$4:$B$14,2,FALSE)</f>
        <v>#N/A</v>
      </c>
      <c r="C137" s="1"/>
      <c r="D137" s="143"/>
      <c r="E137" s="1"/>
      <c r="F137" s="1"/>
      <c r="G137" s="144"/>
      <c r="H137" s="1"/>
      <c r="I137" s="1"/>
      <c r="J137" s="1"/>
      <c r="K137" s="1"/>
      <c r="L137" s="1"/>
      <c r="M137" s="3"/>
      <c r="N137" s="3"/>
      <c r="O137" s="3"/>
      <c r="P137" s="3"/>
      <c r="Q137" s="3"/>
      <c r="R137" s="1"/>
      <c r="S137" s="1"/>
      <c r="T137" s="3"/>
      <c r="U137" s="1"/>
      <c r="V137" s="1"/>
      <c r="W137" s="1"/>
      <c r="X137" s="131"/>
      <c r="Y137" s="1"/>
      <c r="Z137" s="1"/>
      <c r="AA137" s="1"/>
      <c r="AB137" s="1"/>
      <c r="AC137" s="1"/>
      <c r="AD137" s="145" t="e">
        <f t="shared" si="100"/>
        <v>#DIV/0!</v>
      </c>
      <c r="AE137" s="145" t="e">
        <f t="shared" si="101"/>
        <v>#DIV/0!</v>
      </c>
      <c r="AF137" s="145" t="e">
        <f t="shared" si="102"/>
        <v>#DIV/0!</v>
      </c>
      <c r="AG137" s="145" t="e">
        <f t="shared" si="103"/>
        <v>#DIV/0!</v>
      </c>
      <c r="AH137" s="1"/>
      <c r="AI137" s="1"/>
      <c r="AJ137" s="1"/>
      <c r="AK137" s="1"/>
      <c r="AL137" s="1"/>
      <c r="AM137" s="145" t="e">
        <f t="shared" si="104"/>
        <v>#DIV/0!</v>
      </c>
      <c r="AN137" s="145" t="e">
        <f t="shared" si="105"/>
        <v>#DIV/0!</v>
      </c>
      <c r="AO137" s="145" t="e">
        <f t="shared" si="106"/>
        <v>#DIV/0!</v>
      </c>
      <c r="AP137" s="146" t="e">
        <f t="shared" si="107"/>
        <v>#DIV/0!</v>
      </c>
      <c r="AQ137" s="1"/>
      <c r="AR137" s="1"/>
      <c r="AS137" s="1"/>
      <c r="AT137" s="1"/>
      <c r="AU137" s="1"/>
      <c r="AV137" s="145" t="e">
        <f t="shared" si="108"/>
        <v>#DIV/0!</v>
      </c>
      <c r="AW137" s="145" t="e">
        <f t="shared" si="109"/>
        <v>#DIV/0!</v>
      </c>
      <c r="AX137" s="147" t="e">
        <f t="shared" si="110"/>
        <v>#DIV/0!</v>
      </c>
      <c r="AY137" s="147" t="e">
        <f t="shared" si="111"/>
        <v>#DIV/0!</v>
      </c>
      <c r="AZ137" s="131"/>
      <c r="BA137" s="1"/>
      <c r="BB137" s="1"/>
      <c r="BC137" s="1"/>
      <c r="BD137" s="1"/>
      <c r="BE137" s="145" t="e">
        <f t="shared" si="112"/>
        <v>#DIV/0!</v>
      </c>
      <c r="BF137" s="145" t="e">
        <f t="shared" si="113"/>
        <v>#DIV/0!</v>
      </c>
      <c r="BG137" s="145" t="e">
        <f t="shared" si="114"/>
        <v>#DIV/0!</v>
      </c>
      <c r="BH137" s="145" t="e">
        <f t="shared" si="115"/>
        <v>#DIV/0!</v>
      </c>
      <c r="BI137" s="13" t="str">
        <f t="shared" si="116"/>
        <v>No Prog ni Ejec</v>
      </c>
      <c r="BJ137" s="13" t="str">
        <f t="shared" si="117"/>
        <v>No Prog ni Ejec</v>
      </c>
      <c r="BK137" s="17" t="str">
        <f t="shared" si="118"/>
        <v>No Prog ni Ejec</v>
      </c>
      <c r="BL137" s="13" t="str">
        <f t="shared" si="119"/>
        <v>No Prog ni Ejec</v>
      </c>
      <c r="BM137" s="15" t="str">
        <f t="shared" si="120"/>
        <v>No Prog ni Ejec</v>
      </c>
      <c r="BN137" s="13" t="str">
        <f t="shared" si="121"/>
        <v>No Prog ni Ejec</v>
      </c>
      <c r="BO137" s="13" t="str">
        <f t="shared" si="122"/>
        <v>No Prog ni Ejec</v>
      </c>
      <c r="BP137" s="13" t="str">
        <f t="shared" si="123"/>
        <v>No Prog ni Ejec</v>
      </c>
      <c r="BQ137" s="1"/>
    </row>
    <row r="138" spans="1:69" x14ac:dyDescent="0.25">
      <c r="BB138" t="s">
        <v>738</v>
      </c>
    </row>
    <row r="139" spans="1:69" x14ac:dyDescent="0.25">
      <c r="BJ139" s="158" t="s">
        <v>739</v>
      </c>
      <c r="BK139" s="158"/>
      <c r="BL139" s="158"/>
      <c r="BM139" s="158"/>
      <c r="BN139" s="158"/>
      <c r="BO139" s="158"/>
    </row>
    <row r="140" spans="1:69" x14ac:dyDescent="0.25">
      <c r="BJ140" s="159" t="s">
        <v>740</v>
      </c>
      <c r="BK140" s="159"/>
      <c r="BL140" s="156" t="s">
        <v>741</v>
      </c>
      <c r="BM140" s="156"/>
      <c r="BN140" s="156"/>
      <c r="BO140" s="156"/>
    </row>
    <row r="141" spans="1:69" x14ac:dyDescent="0.25">
      <c r="BJ141" s="153" t="s">
        <v>742</v>
      </c>
      <c r="BK141" s="153"/>
      <c r="BL141" s="154" t="s">
        <v>743</v>
      </c>
      <c r="BM141" s="154"/>
      <c r="BN141" s="154"/>
      <c r="BO141" s="154"/>
    </row>
    <row r="142" spans="1:69" x14ac:dyDescent="0.25">
      <c r="BJ142" s="155" t="s">
        <v>744</v>
      </c>
      <c r="BK142" s="155"/>
      <c r="BL142" s="156" t="s">
        <v>745</v>
      </c>
      <c r="BM142" s="156"/>
      <c r="BN142" s="156"/>
      <c r="BO142" s="156"/>
    </row>
    <row r="143" spans="1:69" x14ac:dyDescent="0.25">
      <c r="BJ143" s="157" t="s">
        <v>746</v>
      </c>
      <c r="BK143" s="157"/>
      <c r="BL143" s="156" t="s">
        <v>747</v>
      </c>
      <c r="BM143" s="156"/>
      <c r="BN143" s="156"/>
      <c r="BO143" s="156"/>
    </row>
    <row r="144" spans="1:69" x14ac:dyDescent="0.25">
      <c r="BJ144" s="160">
        <v>1</v>
      </c>
      <c r="BK144" s="160"/>
      <c r="BL144" s="156" t="s">
        <v>748</v>
      </c>
      <c r="BM144" s="156"/>
      <c r="BN144" s="156"/>
      <c r="BO144" s="156"/>
    </row>
    <row r="145" spans="1:67" x14ac:dyDescent="0.25">
      <c r="BJ145" s="151" t="s">
        <v>749</v>
      </c>
      <c r="BK145" s="151"/>
      <c r="BL145" s="152" t="s">
        <v>750</v>
      </c>
      <c r="BM145" s="152"/>
      <c r="BN145" s="152"/>
      <c r="BO145" s="152"/>
    </row>
    <row r="146" spans="1:67" ht="165" x14ac:dyDescent="0.25">
      <c r="A146" s="65">
        <v>11700</v>
      </c>
      <c r="B146" s="63" t="str">
        <f>+VLOOKUP(A146,'[4]TAB. REF. PA'!$A$4:$B$14,2,FALSE)</f>
        <v>Dirección Administrativa y Financiera</v>
      </c>
      <c r="C146" s="65" t="s">
        <v>328</v>
      </c>
      <c r="D146" s="63" t="s">
        <v>256</v>
      </c>
      <c r="E146" s="65" t="s">
        <v>665</v>
      </c>
      <c r="F146" s="108" t="s">
        <v>667</v>
      </c>
      <c r="G146" s="65" t="s">
        <v>123</v>
      </c>
      <c r="H146" s="107">
        <v>1</v>
      </c>
      <c r="I146" s="65" t="s">
        <v>666</v>
      </c>
      <c r="J146" s="109" t="s">
        <v>471</v>
      </c>
      <c r="K146" s="110">
        <v>77284920</v>
      </c>
      <c r="L146" s="111">
        <v>1</v>
      </c>
      <c r="M146" s="69" t="s">
        <v>45</v>
      </c>
      <c r="N146" s="69" t="s">
        <v>54</v>
      </c>
      <c r="O146" s="69" t="s">
        <v>37</v>
      </c>
      <c r="P146" s="69" t="s">
        <v>38</v>
      </c>
      <c r="Q146" s="69" t="s">
        <v>218</v>
      </c>
      <c r="R146" s="73"/>
      <c r="S146" s="106" t="s">
        <v>379</v>
      </c>
      <c r="T146" s="69" t="s">
        <v>104</v>
      </c>
      <c r="U146" s="111">
        <v>1</v>
      </c>
      <c r="V146" s="69" t="str">
        <f>+J146</f>
        <v xml:space="preserve">Apoyar a la Dirección Administrativa y Financiera, en la gestión y seguimiento de las situaciones y novedades administrativas que tienen afectación en la liquidación de la nómina, prestaciones sociales y demás reconocimientos económicos del personal de la ADRES. </v>
      </c>
      <c r="W146" s="112">
        <f>+K146</f>
        <v>77284920</v>
      </c>
      <c r="X146" s="73"/>
      <c r="Y146" s="111">
        <v>0.25</v>
      </c>
      <c r="Z146" s="69" t="str">
        <f>+J146</f>
        <v xml:space="preserve">Apoyar a la Dirección Administrativa y Financiera, en la gestión y seguimiento de las situaciones y novedades administrativas que tienen afectación en la liquidación de la nómina, prestaciones sociales y demás reconocimientos económicos del personal de la ADRES. </v>
      </c>
      <c r="AA146" s="110">
        <f>+W146*Y146</f>
        <v>19321230</v>
      </c>
      <c r="AB146" s="73"/>
      <c r="AC146" s="73"/>
      <c r="AD146" s="73"/>
      <c r="AE146" s="73"/>
      <c r="AF146" s="73"/>
      <c r="AG146" s="73"/>
      <c r="AH146" s="111">
        <v>0.25</v>
      </c>
      <c r="AI146" s="69" t="str">
        <f>+J146</f>
        <v xml:space="preserve">Apoyar a la Dirección Administrativa y Financiera, en la gestión y seguimiento de las situaciones y novedades administrativas que tienen afectación en la liquidación de la nómina, prestaciones sociales y demás reconocimientos económicos del personal de la ADRES. </v>
      </c>
      <c r="AJ146" s="110">
        <v>19321230</v>
      </c>
      <c r="AK146" s="73"/>
      <c r="AL146" s="73"/>
      <c r="AM146" s="73"/>
      <c r="AN146" s="73"/>
      <c r="AO146" s="73"/>
      <c r="AP146" s="73"/>
      <c r="AQ146" s="111">
        <v>0.25</v>
      </c>
      <c r="AR146" s="69" t="str">
        <f>+V146</f>
        <v xml:space="preserve">Apoyar a la Dirección Administrativa y Financiera, en la gestión y seguimiento de las situaciones y novedades administrativas que tienen afectación en la liquidación de la nómina, prestaciones sociales y demás reconocimientos económicos del personal de la ADRES. </v>
      </c>
      <c r="AS146" s="110">
        <v>19321230</v>
      </c>
      <c r="AT146" s="73"/>
      <c r="AU146" s="73"/>
      <c r="AV146" s="73"/>
      <c r="AW146" s="73"/>
      <c r="AX146" s="73"/>
      <c r="AY146" s="73"/>
      <c r="AZ146" s="111">
        <v>0.25</v>
      </c>
      <c r="BA146" s="69" t="str">
        <f>+V146</f>
        <v xml:space="preserve">Apoyar a la Dirección Administrativa y Financiera, en la gestión y seguimiento de las situaciones y novedades administrativas que tienen afectación en la liquidación de la nómina, prestaciones sociales y demás reconocimientos económicos del personal de la ADRES. </v>
      </c>
      <c r="BB146" s="110">
        <v>19321230</v>
      </c>
      <c r="BC146" s="73"/>
      <c r="BD146" s="73"/>
      <c r="BE146" s="73"/>
      <c r="BF146" s="73"/>
      <c r="BG146" s="73"/>
      <c r="BH146" s="73"/>
    </row>
    <row r="147" spans="1:67" ht="105" x14ac:dyDescent="0.25">
      <c r="A147" s="65">
        <v>11700</v>
      </c>
      <c r="B147" s="63" t="str">
        <f>+VLOOKUP(A147,'[4]TAB. REF. PA'!$A$4:$B$14,2,FALSE)</f>
        <v>Dirección Administrativa y Financiera</v>
      </c>
      <c r="C147" s="65" t="s">
        <v>328</v>
      </c>
      <c r="D147" s="63" t="s">
        <v>256</v>
      </c>
      <c r="E147" s="65" t="s">
        <v>669</v>
      </c>
      <c r="F147" s="108" t="s">
        <v>671</v>
      </c>
      <c r="G147" s="65" t="s">
        <v>123</v>
      </c>
      <c r="H147" s="107">
        <v>1</v>
      </c>
      <c r="I147" s="65" t="s">
        <v>668</v>
      </c>
      <c r="J147" s="108" t="s">
        <v>472</v>
      </c>
      <c r="K147" s="73">
        <v>17000000</v>
      </c>
      <c r="L147" s="111">
        <v>1</v>
      </c>
      <c r="M147" s="69" t="s">
        <v>45</v>
      </c>
      <c r="N147" s="69" t="s">
        <v>54</v>
      </c>
      <c r="O147" s="69" t="s">
        <v>37</v>
      </c>
      <c r="P147" s="69" t="s">
        <v>38</v>
      </c>
      <c r="Q147" s="69" t="s">
        <v>218</v>
      </c>
      <c r="R147" s="73"/>
      <c r="S147" s="106" t="s">
        <v>379</v>
      </c>
      <c r="T147" s="69" t="s">
        <v>104</v>
      </c>
      <c r="U147" s="111">
        <v>1</v>
      </c>
      <c r="V147" s="69" t="str">
        <f>+J147</f>
        <v xml:space="preserve">Realizar el estudio de seguridad, visita domiciliaria y verificación de la información de la Hoja de Vida y antecedentes financieros de los funcionarios de la entidad. </v>
      </c>
      <c r="W147" s="110">
        <v>17000000</v>
      </c>
      <c r="X147" s="73"/>
      <c r="Y147" s="111">
        <v>0.25</v>
      </c>
      <c r="Z147" s="69" t="str">
        <f>+V147</f>
        <v xml:space="preserve">Realizar el estudio de seguridad, visita domiciliaria y verificación de la información de la Hoja de Vida y antecedentes financieros de los funcionarios de la entidad. </v>
      </c>
      <c r="AA147" s="110">
        <f>+W147*Y147</f>
        <v>4250000</v>
      </c>
      <c r="AB147" s="73"/>
      <c r="AC147" s="73"/>
      <c r="AD147" s="73"/>
      <c r="AE147" s="73"/>
      <c r="AF147" s="73"/>
      <c r="AG147" s="73"/>
      <c r="AH147" s="111">
        <v>0.25</v>
      </c>
      <c r="AI147" s="69" t="str">
        <f>+V147</f>
        <v xml:space="preserve">Realizar el estudio de seguridad, visita domiciliaria y verificación de la información de la Hoja de Vida y antecedentes financieros de los funcionarios de la entidad. </v>
      </c>
      <c r="AJ147" s="110">
        <v>4250000</v>
      </c>
      <c r="AK147" s="73"/>
      <c r="AL147" s="73"/>
      <c r="AM147" s="73"/>
      <c r="AN147" s="73"/>
      <c r="AO147" s="73"/>
      <c r="AP147" s="73"/>
      <c r="AQ147" s="111">
        <v>0.25</v>
      </c>
      <c r="AR147" s="69" t="str">
        <f>+J147</f>
        <v xml:space="preserve">Realizar el estudio de seguridad, visita domiciliaria y verificación de la información de la Hoja de Vida y antecedentes financieros de los funcionarios de la entidad. </v>
      </c>
      <c r="AS147" s="110">
        <v>4250000</v>
      </c>
      <c r="AT147" s="73"/>
      <c r="AU147" s="73"/>
      <c r="AV147" s="73"/>
      <c r="AW147" s="73"/>
      <c r="AX147" s="73"/>
      <c r="AY147" s="73"/>
      <c r="AZ147" s="111">
        <v>0.25</v>
      </c>
      <c r="BA147" s="69" t="str">
        <f>+J147</f>
        <v xml:space="preserve">Realizar el estudio de seguridad, visita domiciliaria y verificación de la información de la Hoja de Vida y antecedentes financieros de los funcionarios de la entidad. </v>
      </c>
      <c r="BB147" s="110">
        <v>4250000</v>
      </c>
      <c r="BC147" s="73"/>
      <c r="BD147" s="73"/>
      <c r="BE147" s="73"/>
      <c r="BF147" s="73"/>
      <c r="BG147" s="73"/>
      <c r="BH147" s="73"/>
    </row>
    <row r="148" spans="1:67" ht="120" x14ac:dyDescent="0.25">
      <c r="A148" s="80">
        <v>11900</v>
      </c>
      <c r="B148" s="79" t="str">
        <f>+VLOOKUP(A148,'[6]TAB. REF. PA'!$A$4:$B$14,2,FALSE)</f>
        <v>Oficina Asesora Jurídica</v>
      </c>
      <c r="C148" s="80" t="s">
        <v>357</v>
      </c>
      <c r="D148" s="79" t="s">
        <v>146</v>
      </c>
      <c r="E148" s="121" t="s">
        <v>692</v>
      </c>
      <c r="F148" s="79" t="s">
        <v>700</v>
      </c>
      <c r="G148" s="80" t="s">
        <v>123</v>
      </c>
      <c r="H148" s="122">
        <v>1</v>
      </c>
      <c r="I148" s="121" t="s">
        <v>693</v>
      </c>
      <c r="J148" s="81" t="s">
        <v>702</v>
      </c>
      <c r="K148" s="82">
        <v>0</v>
      </c>
      <c r="L148" s="83">
        <v>1</v>
      </c>
      <c r="M148" s="84" t="s">
        <v>46</v>
      </c>
      <c r="N148" s="84" t="s">
        <v>74</v>
      </c>
      <c r="O148" s="84" t="s">
        <v>21</v>
      </c>
      <c r="P148" s="84" t="s">
        <v>36</v>
      </c>
      <c r="Q148" s="84" t="s">
        <v>229</v>
      </c>
      <c r="R148" s="85"/>
      <c r="S148" s="84" t="s">
        <v>703</v>
      </c>
      <c r="T148" s="84" t="s">
        <v>99</v>
      </c>
      <c r="U148" s="83">
        <v>1</v>
      </c>
      <c r="V148" s="81" t="s">
        <v>702</v>
      </c>
      <c r="W148" s="82">
        <v>0</v>
      </c>
      <c r="X148" s="78" t="s">
        <v>117</v>
      </c>
      <c r="Y148" s="83">
        <v>0.1</v>
      </c>
      <c r="Z148" s="81" t="s">
        <v>702</v>
      </c>
      <c r="AA148" s="82">
        <v>0</v>
      </c>
      <c r="AB148" s="85"/>
      <c r="AC148" s="85"/>
      <c r="AD148" s="83">
        <f t="shared" ref="AD148:AD150" si="124">+(AB148/Y148)</f>
        <v>0</v>
      </c>
      <c r="AE148" s="83" t="e">
        <f t="shared" ref="AE148:AE149" si="125">+(AC148/AA148)</f>
        <v>#DIV/0!</v>
      </c>
      <c r="AF148" s="83">
        <f t="shared" ref="AF148:AF152" si="126">+(AB148/U148)</f>
        <v>0</v>
      </c>
      <c r="AG148" s="83" t="e">
        <f t="shared" ref="AG148:AG149" si="127">+(AC148/W148)</f>
        <v>#DIV/0!</v>
      </c>
      <c r="AH148" s="83">
        <v>0.3</v>
      </c>
      <c r="AI148" s="81" t="s">
        <v>702</v>
      </c>
      <c r="AJ148" s="82">
        <v>0</v>
      </c>
      <c r="AK148" s="85"/>
      <c r="AL148" s="85"/>
      <c r="AM148" s="83">
        <f t="shared" ref="AM148:AM149" si="128">+(AK148/AH148)</f>
        <v>0</v>
      </c>
      <c r="AN148" s="83" t="e">
        <f t="shared" ref="AN148:AN149" si="129">+(AL148/AJ148)</f>
        <v>#DIV/0!</v>
      </c>
      <c r="AO148" s="83">
        <f t="shared" ref="AO148:AO152" si="130">+(AK148+AB148)/U148</f>
        <v>0</v>
      </c>
      <c r="AP148" s="87" t="e">
        <f t="shared" ref="AP148:AP149" si="131">+(AL148+AC148)/W148</f>
        <v>#DIV/0!</v>
      </c>
      <c r="AQ148" s="83">
        <v>0.3</v>
      </c>
      <c r="AR148" s="81" t="s">
        <v>702</v>
      </c>
      <c r="AS148" s="82">
        <v>0</v>
      </c>
      <c r="AT148" s="85"/>
      <c r="AU148" s="85"/>
      <c r="AV148" s="83">
        <f t="shared" ref="AV148:AV149" si="132">+(AT148/AQ148)</f>
        <v>0</v>
      </c>
      <c r="AW148" s="83" t="e">
        <f t="shared" ref="AW148:AW149" si="133">+(AU148/AS148)</f>
        <v>#DIV/0!</v>
      </c>
      <c r="AX148" s="83">
        <f t="shared" ref="AX148:AX152" si="134">+(AK148+AB148+AT148)/U148</f>
        <v>0</v>
      </c>
      <c r="AY148" s="83" t="e">
        <f t="shared" ref="AY148:AY149" si="135">+(AL148+AC148+AU148)/W148</f>
        <v>#DIV/0!</v>
      </c>
      <c r="AZ148" s="83">
        <v>0.3</v>
      </c>
      <c r="BA148" s="81" t="s">
        <v>702</v>
      </c>
      <c r="BB148" s="82">
        <v>0</v>
      </c>
      <c r="BC148" s="85"/>
      <c r="BD148" s="85"/>
      <c r="BE148" s="83">
        <f t="shared" ref="BE148:BE149" si="136">+(BC148/AZ148)</f>
        <v>0</v>
      </c>
      <c r="BF148" s="83" t="e">
        <f t="shared" ref="BF148:BF149" si="137">+(BD148/BB148)</f>
        <v>#DIV/0!</v>
      </c>
      <c r="BG148" s="83">
        <f t="shared" ref="BG148:BG152" si="138">+(AK148+AB148+AT148+BC148)/U148</f>
        <v>0</v>
      </c>
      <c r="BH148" s="83" t="e">
        <f t="shared" ref="BH148:BH149" si="139">+(AL148+AC148+AU148+BD148)/W148</f>
        <v>#DIV/0!</v>
      </c>
    </row>
    <row r="149" spans="1:67" ht="105" x14ac:dyDescent="0.25">
      <c r="A149" s="80">
        <v>11900</v>
      </c>
      <c r="B149" s="79" t="str">
        <f>+VLOOKUP(A149,'[6]TAB. REF. PA'!$A$4:$B$14,2,FALSE)</f>
        <v>Oficina Asesora Jurídica</v>
      </c>
      <c r="C149" s="80" t="s">
        <v>357</v>
      </c>
      <c r="D149" s="79" t="s">
        <v>146</v>
      </c>
      <c r="E149" s="121" t="s">
        <v>719</v>
      </c>
      <c r="F149" s="79" t="s">
        <v>704</v>
      </c>
      <c r="G149" s="80" t="s">
        <v>123</v>
      </c>
      <c r="H149" s="122">
        <v>1</v>
      </c>
      <c r="I149" s="121" t="s">
        <v>720</v>
      </c>
      <c r="J149" s="81" t="s">
        <v>705</v>
      </c>
      <c r="K149" s="82">
        <v>0</v>
      </c>
      <c r="L149" s="83">
        <v>1</v>
      </c>
      <c r="M149" s="84" t="s">
        <v>46</v>
      </c>
      <c r="N149" s="84" t="s">
        <v>74</v>
      </c>
      <c r="O149" s="84" t="s">
        <v>21</v>
      </c>
      <c r="P149" s="84" t="s">
        <v>36</v>
      </c>
      <c r="Q149" s="84" t="s">
        <v>229</v>
      </c>
      <c r="R149" s="85"/>
      <c r="S149" s="84" t="s">
        <v>706</v>
      </c>
      <c r="T149" s="84" t="s">
        <v>99</v>
      </c>
      <c r="U149" s="83">
        <v>1</v>
      </c>
      <c r="V149" s="81" t="s">
        <v>705</v>
      </c>
      <c r="W149" s="82">
        <v>0</v>
      </c>
      <c r="X149" s="78" t="s">
        <v>117</v>
      </c>
      <c r="Y149" s="83">
        <v>0.25</v>
      </c>
      <c r="Z149" s="81" t="s">
        <v>705</v>
      </c>
      <c r="AA149" s="82">
        <v>0</v>
      </c>
      <c r="AB149" s="85"/>
      <c r="AC149" s="85"/>
      <c r="AD149" s="83">
        <f t="shared" si="124"/>
        <v>0</v>
      </c>
      <c r="AE149" s="83" t="e">
        <f t="shared" si="125"/>
        <v>#DIV/0!</v>
      </c>
      <c r="AF149" s="83">
        <f t="shared" si="126"/>
        <v>0</v>
      </c>
      <c r="AG149" s="83" t="e">
        <f t="shared" si="127"/>
        <v>#DIV/0!</v>
      </c>
      <c r="AH149" s="83">
        <v>0.25</v>
      </c>
      <c r="AI149" s="81" t="s">
        <v>705</v>
      </c>
      <c r="AJ149" s="85"/>
      <c r="AK149" s="85"/>
      <c r="AL149" s="85"/>
      <c r="AM149" s="83">
        <f t="shared" si="128"/>
        <v>0</v>
      </c>
      <c r="AN149" s="83" t="e">
        <f t="shared" si="129"/>
        <v>#DIV/0!</v>
      </c>
      <c r="AO149" s="83">
        <f t="shared" si="130"/>
        <v>0</v>
      </c>
      <c r="AP149" s="87" t="e">
        <f t="shared" si="131"/>
        <v>#DIV/0!</v>
      </c>
      <c r="AQ149" s="83">
        <v>0.25</v>
      </c>
      <c r="AR149" s="81" t="s">
        <v>705</v>
      </c>
      <c r="AS149" s="85"/>
      <c r="AT149" s="85"/>
      <c r="AU149" s="85"/>
      <c r="AV149" s="83">
        <f t="shared" si="132"/>
        <v>0</v>
      </c>
      <c r="AW149" s="83" t="e">
        <f t="shared" si="133"/>
        <v>#DIV/0!</v>
      </c>
      <c r="AX149" s="83">
        <f t="shared" si="134"/>
        <v>0</v>
      </c>
      <c r="AY149" s="83" t="e">
        <f t="shared" si="135"/>
        <v>#DIV/0!</v>
      </c>
      <c r="AZ149" s="83">
        <v>0.25</v>
      </c>
      <c r="BA149" s="81" t="s">
        <v>705</v>
      </c>
      <c r="BB149" s="82">
        <v>0</v>
      </c>
      <c r="BC149" s="85"/>
      <c r="BD149" s="85"/>
      <c r="BE149" s="83">
        <f t="shared" si="136"/>
        <v>0</v>
      </c>
      <c r="BF149" s="83" t="e">
        <f t="shared" si="137"/>
        <v>#DIV/0!</v>
      </c>
      <c r="BG149" s="83">
        <f t="shared" si="138"/>
        <v>0</v>
      </c>
      <c r="BH149" s="83" t="e">
        <f t="shared" si="139"/>
        <v>#DIV/0!</v>
      </c>
    </row>
    <row r="150" spans="1:67" ht="270" x14ac:dyDescent="0.25">
      <c r="A150" s="80">
        <v>11900</v>
      </c>
      <c r="B150" s="79" t="str">
        <f>+VLOOKUP(A150,'[6]TAB. REF. PA'!$A$4:$B$14,2,FALSE)</f>
        <v>Oficina Asesora Jurídica</v>
      </c>
      <c r="C150" s="80" t="s">
        <v>357</v>
      </c>
      <c r="D150" s="79" t="s">
        <v>146</v>
      </c>
      <c r="E150" s="121" t="s">
        <v>701</v>
      </c>
      <c r="F150" s="124" t="s">
        <v>712</v>
      </c>
      <c r="G150" s="80" t="s">
        <v>123</v>
      </c>
      <c r="H150" s="122">
        <v>1</v>
      </c>
      <c r="I150" s="121" t="s">
        <v>707</v>
      </c>
      <c r="J150" s="123" t="s">
        <v>468</v>
      </c>
      <c r="K150" s="82">
        <f>+'[1]Plan Adquisiciones'!G80</f>
        <v>150000000</v>
      </c>
      <c r="L150" s="83">
        <v>1</v>
      </c>
      <c r="M150" s="84" t="s">
        <v>46</v>
      </c>
      <c r="N150" s="84" t="s">
        <v>74</v>
      </c>
      <c r="O150" s="84" t="s">
        <v>21</v>
      </c>
      <c r="P150" s="84" t="s">
        <v>36</v>
      </c>
      <c r="Q150" s="84" t="s">
        <v>229</v>
      </c>
      <c r="R150" s="85"/>
      <c r="S150" s="84" t="s">
        <v>182</v>
      </c>
      <c r="T150" s="84" t="s">
        <v>99</v>
      </c>
      <c r="U150" s="83">
        <v>1</v>
      </c>
      <c r="V150" s="81" t="str">
        <f t="shared" ref="V150:W152" si="140">+J150</f>
        <v xml:space="preserve">Ejercer la representación judicial, contestación y seguimiento de trámite del recurso extraordinario de casación para las sentencias que resulten adveras a la Administradora de Recursos del Sistema General de Seguridad Social - ADRES, y sobre las cuales sea procedente su interposición; así  como asesoras y ejercer la representación judicial en procesos cuya relevancia y asuntos requieran de su intervención para la adecuada defensa de los intereses de dicha Entidad. </v>
      </c>
      <c r="W150" s="82">
        <f t="shared" si="140"/>
        <v>150000000</v>
      </c>
      <c r="X150" s="78"/>
      <c r="Y150" s="83">
        <v>0.25</v>
      </c>
      <c r="Z150" s="81" t="str">
        <f>+V150</f>
        <v xml:space="preserve">Ejercer la representación judicial, contestación y seguimiento de trámite del recurso extraordinario de casación para las sentencias que resulten adveras a la Administradora de Recursos del Sistema General de Seguridad Social - ADRES, y sobre las cuales sea procedente su interposición; así  como asesoras y ejercer la representación judicial en procesos cuya relevancia y asuntos requieran de su intervención para la adecuada defensa de los intereses de dicha Entidad. </v>
      </c>
      <c r="AA150" s="82">
        <f>+W150*Y150</f>
        <v>37500000</v>
      </c>
      <c r="AB150" s="85"/>
      <c r="AC150" s="85"/>
      <c r="AD150" s="83">
        <f t="shared" si="124"/>
        <v>0</v>
      </c>
      <c r="AE150" s="83" t="str">
        <f>+V150</f>
        <v xml:space="preserve">Ejercer la representación judicial, contestación y seguimiento de trámite del recurso extraordinario de casación para las sentencias que resulten adveras a la Administradora de Recursos del Sistema General de Seguridad Social - ADRES, y sobre las cuales sea procedente su interposición; así  como asesoras y ejercer la representación judicial en procesos cuya relevancia y asuntos requieran de su intervención para la adecuada defensa de los intereses de dicha Entidad. </v>
      </c>
      <c r="AF150" s="83">
        <f t="shared" si="126"/>
        <v>0</v>
      </c>
      <c r="AG150" s="83"/>
      <c r="AH150" s="83">
        <v>0.25</v>
      </c>
      <c r="AI150" s="81" t="str">
        <f>+V150</f>
        <v xml:space="preserve">Ejercer la representación judicial, contestación y seguimiento de trámite del recurso extraordinario de casación para las sentencias que resulten adveras a la Administradora de Recursos del Sistema General de Seguridad Social - ADRES, y sobre las cuales sea procedente su interposición; así  como asesoras y ejercer la representación judicial en procesos cuya relevancia y asuntos requieran de su intervención para la adecuada defensa de los intereses de dicha Entidad. </v>
      </c>
      <c r="AJ150" s="85">
        <v>37500000</v>
      </c>
      <c r="AK150" s="85"/>
      <c r="AL150" s="85"/>
      <c r="AM150" s="83"/>
      <c r="AN150" s="83"/>
      <c r="AO150" s="83">
        <f t="shared" si="130"/>
        <v>0</v>
      </c>
      <c r="AP150" s="87"/>
      <c r="AQ150" s="83">
        <v>0.25</v>
      </c>
      <c r="AR150" s="81" t="str">
        <f>+V150</f>
        <v xml:space="preserve">Ejercer la representación judicial, contestación y seguimiento de trámite del recurso extraordinario de casación para las sentencias que resulten adveras a la Administradora de Recursos del Sistema General de Seguridad Social - ADRES, y sobre las cuales sea procedente su interposición; así  como asesoras y ejercer la representación judicial en procesos cuya relevancia y asuntos requieran de su intervención para la adecuada defensa de los intereses de dicha Entidad. </v>
      </c>
      <c r="AS150" s="85">
        <v>37500000</v>
      </c>
      <c r="AT150" s="85"/>
      <c r="AU150" s="85"/>
      <c r="AV150" s="83"/>
      <c r="AW150" s="83"/>
      <c r="AX150" s="83">
        <f t="shared" si="134"/>
        <v>0</v>
      </c>
      <c r="AY150" s="83"/>
      <c r="AZ150" s="83">
        <v>0.25</v>
      </c>
      <c r="BA150" s="81" t="str">
        <f>+V150</f>
        <v xml:space="preserve">Ejercer la representación judicial, contestación y seguimiento de trámite del recurso extraordinario de casación para las sentencias que resulten adveras a la Administradora de Recursos del Sistema General de Seguridad Social - ADRES, y sobre las cuales sea procedente su interposición; así  como asesoras y ejercer la representación judicial en procesos cuya relevancia y asuntos requieran de su intervención para la adecuada defensa de los intereses de dicha Entidad. </v>
      </c>
      <c r="BB150" s="82">
        <v>37500000</v>
      </c>
      <c r="BC150" s="85"/>
      <c r="BD150" s="85"/>
      <c r="BE150" s="83"/>
      <c r="BF150" s="83"/>
      <c r="BG150" s="83">
        <f t="shared" si="138"/>
        <v>0</v>
      </c>
      <c r="BH150" s="83"/>
    </row>
    <row r="151" spans="1:67" ht="270" x14ac:dyDescent="0.25">
      <c r="A151" s="80">
        <v>11900</v>
      </c>
      <c r="B151" s="79" t="str">
        <f>+VLOOKUP(A151,'[6]TAB. REF. PA'!$A$4:$B$14,2,FALSE)</f>
        <v>Oficina Asesora Jurídica</v>
      </c>
      <c r="C151" s="80" t="s">
        <v>357</v>
      </c>
      <c r="D151" s="79" t="s">
        <v>146</v>
      </c>
      <c r="E151" s="121" t="s">
        <v>721</v>
      </c>
      <c r="F151" s="124" t="s">
        <v>709</v>
      </c>
      <c r="G151" s="80" t="s">
        <v>123</v>
      </c>
      <c r="H151" s="122">
        <v>1</v>
      </c>
      <c r="I151" s="121" t="s">
        <v>708</v>
      </c>
      <c r="J151" s="123" t="s">
        <v>374</v>
      </c>
      <c r="K151" s="82">
        <f>+'[1]Plan Adquisiciones'!G79</f>
        <v>144328579</v>
      </c>
      <c r="L151" s="83">
        <v>1</v>
      </c>
      <c r="M151" s="84" t="s">
        <v>46</v>
      </c>
      <c r="N151" s="84" t="s">
        <v>74</v>
      </c>
      <c r="O151" s="84" t="s">
        <v>21</v>
      </c>
      <c r="P151" s="84" t="s">
        <v>36</v>
      </c>
      <c r="Q151" s="84" t="s">
        <v>229</v>
      </c>
      <c r="R151" s="85"/>
      <c r="S151" s="84" t="s">
        <v>182</v>
      </c>
      <c r="T151" s="84" t="s">
        <v>99</v>
      </c>
      <c r="U151" s="83">
        <v>1</v>
      </c>
      <c r="V151" s="81" t="str">
        <f t="shared" si="140"/>
        <v>Prestar el servicio especializado de vigilancia judicial en cada uno de los procesos que cursan en los despachos judiciales de departamentos, ciudades y municipios del país, garantizando el reporte oportuno de todas las actuaciones, trámites y decisiones que se generen en los procesos judiciales en que sea parte la Administradora de los Recursos del Sistema General de Seguridad Social en Salud – ADRES o contra el entonces FOSYGA .</v>
      </c>
      <c r="W151" s="82">
        <f t="shared" si="140"/>
        <v>144328579</v>
      </c>
      <c r="X151" s="78"/>
      <c r="Y151" s="83">
        <v>0.25</v>
      </c>
      <c r="Z151" s="81" t="str">
        <f>+V151</f>
        <v>Prestar el servicio especializado de vigilancia judicial en cada uno de los procesos que cursan en los despachos judiciales de departamentos, ciudades y municipios del país, garantizando el reporte oportuno de todas las actuaciones, trámites y decisiones que se generen en los procesos judiciales en que sea parte la Administradora de los Recursos del Sistema General de Seguridad Social en Salud – ADRES o contra el entonces FOSYGA .</v>
      </c>
      <c r="AA151" s="82">
        <f>+W151*Y151</f>
        <v>36082144.75</v>
      </c>
      <c r="AB151" s="85"/>
      <c r="AC151" s="85"/>
      <c r="AD151" s="83"/>
      <c r="AE151" s="83"/>
      <c r="AF151" s="83">
        <f t="shared" si="126"/>
        <v>0</v>
      </c>
      <c r="AG151" s="83"/>
      <c r="AH151" s="83">
        <v>0.25</v>
      </c>
      <c r="AI151" s="81" t="str">
        <f>+V151</f>
        <v>Prestar el servicio especializado de vigilancia judicial en cada uno de los procesos que cursan en los despachos judiciales de departamentos, ciudades y municipios del país, garantizando el reporte oportuno de todas las actuaciones, trámites y decisiones que se generen en los procesos judiciales en que sea parte la Administradora de los Recursos del Sistema General de Seguridad Social en Salud – ADRES o contra el entonces FOSYGA .</v>
      </c>
      <c r="AJ151" s="85">
        <v>36082144.75</v>
      </c>
      <c r="AK151" s="85"/>
      <c r="AL151" s="85"/>
      <c r="AM151" s="83"/>
      <c r="AN151" s="83"/>
      <c r="AO151" s="83">
        <f t="shared" si="130"/>
        <v>0</v>
      </c>
      <c r="AP151" s="87"/>
      <c r="AQ151" s="83">
        <v>0.25</v>
      </c>
      <c r="AR151" s="81" t="str">
        <f>+V151</f>
        <v>Prestar el servicio especializado de vigilancia judicial en cada uno de los procesos que cursan en los despachos judiciales de departamentos, ciudades y municipios del país, garantizando el reporte oportuno de todas las actuaciones, trámites y decisiones que se generen en los procesos judiciales en que sea parte la Administradora de los Recursos del Sistema General de Seguridad Social en Salud – ADRES o contra el entonces FOSYGA .</v>
      </c>
      <c r="AS151" s="85">
        <v>36082144.75</v>
      </c>
      <c r="AT151" s="85"/>
      <c r="AU151" s="85"/>
      <c r="AV151" s="83"/>
      <c r="AW151" s="83"/>
      <c r="AX151" s="83">
        <f t="shared" si="134"/>
        <v>0</v>
      </c>
      <c r="AY151" s="83"/>
      <c r="AZ151" s="83">
        <v>0.25</v>
      </c>
      <c r="BA151" s="81" t="str">
        <f>+V151</f>
        <v>Prestar el servicio especializado de vigilancia judicial en cada uno de los procesos que cursan en los despachos judiciales de departamentos, ciudades y municipios del país, garantizando el reporte oportuno de todas las actuaciones, trámites y decisiones que se generen en los procesos judiciales en que sea parte la Administradora de los Recursos del Sistema General de Seguridad Social en Salud – ADRES o contra el entonces FOSYGA .</v>
      </c>
      <c r="BB151" s="82">
        <v>36082144.75</v>
      </c>
      <c r="BC151" s="85"/>
      <c r="BD151" s="85"/>
      <c r="BE151" s="83"/>
      <c r="BF151" s="83"/>
      <c r="BG151" s="83">
        <f t="shared" si="138"/>
        <v>0</v>
      </c>
      <c r="BH151" s="83"/>
    </row>
    <row r="152" spans="1:67" ht="165" x14ac:dyDescent="0.25">
      <c r="A152" s="80">
        <v>11900</v>
      </c>
      <c r="B152" s="79" t="str">
        <f>+VLOOKUP(A152,'[6]TAB. REF. PA'!$A$4:$B$14,2,FALSE)</f>
        <v>Oficina Asesora Jurídica</v>
      </c>
      <c r="C152" s="80" t="s">
        <v>357</v>
      </c>
      <c r="D152" s="79" t="s">
        <v>146</v>
      </c>
      <c r="E152" s="121" t="s">
        <v>710</v>
      </c>
      <c r="F152" s="124" t="s">
        <v>713</v>
      </c>
      <c r="G152" s="80" t="s">
        <v>123</v>
      </c>
      <c r="H152" s="122">
        <v>1</v>
      </c>
      <c r="I152" s="121" t="s">
        <v>711</v>
      </c>
      <c r="J152" s="123" t="s">
        <v>375</v>
      </c>
      <c r="K152" s="82">
        <f>+'[1]Plan Adquisiciones'!G81+'[1]Plan Adquisiciones'!H176</f>
        <v>163716856</v>
      </c>
      <c r="L152" s="83">
        <v>1</v>
      </c>
      <c r="M152" s="84" t="s">
        <v>46</v>
      </c>
      <c r="N152" s="84" t="s">
        <v>74</v>
      </c>
      <c r="O152" s="84" t="s">
        <v>21</v>
      </c>
      <c r="P152" s="84" t="s">
        <v>36</v>
      </c>
      <c r="Q152" s="84" t="s">
        <v>229</v>
      </c>
      <c r="R152" s="85"/>
      <c r="S152" s="84" t="s">
        <v>714</v>
      </c>
      <c r="T152" s="84" t="s">
        <v>99</v>
      </c>
      <c r="U152" s="83">
        <v>1</v>
      </c>
      <c r="V152" s="81" t="str">
        <f t="shared" si="140"/>
        <v>Ejercer la representación judicial en los procesos penales en que sea parte la Administradora de los Recursos del Sistema General de Seguridad Social en Salud – Administradora de los Recursos del Sistema General de Seguridad Social en Salud - ADRES.</v>
      </c>
      <c r="W152" s="82">
        <f t="shared" si="140"/>
        <v>163716856</v>
      </c>
      <c r="X152" s="78"/>
      <c r="Y152" s="83">
        <v>0.25</v>
      </c>
      <c r="Z152" s="81" t="str">
        <f>+V152</f>
        <v>Ejercer la representación judicial en los procesos penales en que sea parte la Administradora de los Recursos del Sistema General de Seguridad Social en Salud – Administradora de los Recursos del Sistema General de Seguridad Social en Salud - ADRES.</v>
      </c>
      <c r="AA152" s="82">
        <f>+W152*Y152</f>
        <v>40929214</v>
      </c>
      <c r="AB152" s="85"/>
      <c r="AC152" s="85"/>
      <c r="AD152" s="83"/>
      <c r="AE152" s="83"/>
      <c r="AF152" s="83">
        <f t="shared" si="126"/>
        <v>0</v>
      </c>
      <c r="AG152" s="83"/>
      <c r="AH152" s="83">
        <v>0.25</v>
      </c>
      <c r="AI152" s="81" t="str">
        <f>+V152</f>
        <v>Ejercer la representación judicial en los procesos penales en que sea parte la Administradora de los Recursos del Sistema General de Seguridad Social en Salud – Administradora de los Recursos del Sistema General de Seguridad Social en Salud - ADRES.</v>
      </c>
      <c r="AJ152" s="85">
        <v>27286142</v>
      </c>
      <c r="AK152" s="85"/>
      <c r="AL152" s="85"/>
      <c r="AM152" s="83"/>
      <c r="AN152" s="83"/>
      <c r="AO152" s="83">
        <f t="shared" si="130"/>
        <v>0</v>
      </c>
      <c r="AP152" s="87"/>
      <c r="AQ152" s="83">
        <v>0.25</v>
      </c>
      <c r="AR152" s="81" t="str">
        <f>+V152</f>
        <v>Ejercer la representación judicial en los procesos penales en que sea parte la Administradora de los Recursos del Sistema General de Seguridad Social en Salud – Administradora de los Recursos del Sistema General de Seguridad Social en Salud - ADRES.</v>
      </c>
      <c r="AS152" s="85">
        <v>27286142</v>
      </c>
      <c r="AT152" s="85"/>
      <c r="AU152" s="85"/>
      <c r="AV152" s="83"/>
      <c r="AW152" s="83"/>
      <c r="AX152" s="83">
        <f t="shared" si="134"/>
        <v>0</v>
      </c>
      <c r="AY152" s="83"/>
      <c r="AZ152" s="83">
        <v>0.25</v>
      </c>
      <c r="BA152" s="81">
        <f>+BV152</f>
        <v>0</v>
      </c>
      <c r="BB152" s="82">
        <v>27286142</v>
      </c>
      <c r="BC152" s="85"/>
      <c r="BD152" s="85"/>
      <c r="BE152" s="83"/>
      <c r="BF152" s="83"/>
      <c r="BG152" s="83">
        <f t="shared" si="138"/>
        <v>0</v>
      </c>
      <c r="BH152" s="83"/>
    </row>
  </sheetData>
  <autoFilter ref="A8:BQ152"/>
  <mergeCells count="62">
    <mergeCell ref="D2:M2"/>
    <mergeCell ref="D3:M3"/>
    <mergeCell ref="D4:M4"/>
    <mergeCell ref="Y6:AE6"/>
    <mergeCell ref="AF6:AG7"/>
    <mergeCell ref="U7:X7"/>
    <mergeCell ref="Y7:AA7"/>
    <mergeCell ref="AB7:AC7"/>
    <mergeCell ref="AD7:AE7"/>
    <mergeCell ref="BI6:BP6"/>
    <mergeCell ref="AZ7:BB7"/>
    <mergeCell ref="BC7:BD7"/>
    <mergeCell ref="BE7:BF7"/>
    <mergeCell ref="BI7:BJ7"/>
    <mergeCell ref="BK7:BL7"/>
    <mergeCell ref="BM7:BN7"/>
    <mergeCell ref="BO7:BP7"/>
    <mergeCell ref="AX6:AY7"/>
    <mergeCell ref="AZ6:BF6"/>
    <mergeCell ref="BG6:BH7"/>
    <mergeCell ref="AT7:AU7"/>
    <mergeCell ref="AV7:AW7"/>
    <mergeCell ref="AH7:AJ7"/>
    <mergeCell ref="AK7:AL7"/>
    <mergeCell ref="AM7:AN7"/>
    <mergeCell ref="AQ7:AS7"/>
    <mergeCell ref="K121:K125"/>
    <mergeCell ref="L121:L125"/>
    <mergeCell ref="AA121:AA125"/>
    <mergeCell ref="AC121:AC125"/>
    <mergeCell ref="AJ121:AJ125"/>
    <mergeCell ref="AO6:AP7"/>
    <mergeCell ref="AQ6:AW6"/>
    <mergeCell ref="AH6:AN6"/>
    <mergeCell ref="AU121:AU125"/>
    <mergeCell ref="BB121:BB125"/>
    <mergeCell ref="BD121:BD125"/>
    <mergeCell ref="K126:K128"/>
    <mergeCell ref="L126:L128"/>
    <mergeCell ref="AA126:AA128"/>
    <mergeCell ref="AC126:AC128"/>
    <mergeCell ref="AJ126:AJ128"/>
    <mergeCell ref="AL126:AL128"/>
    <mergeCell ref="AS126:AS128"/>
    <mergeCell ref="AU126:AU128"/>
    <mergeCell ref="BB126:BB128"/>
    <mergeCell ref="BD126:BD128"/>
    <mergeCell ref="AL121:AL125"/>
    <mergeCell ref="AS121:AS125"/>
    <mergeCell ref="BJ139:BO139"/>
    <mergeCell ref="BJ140:BK140"/>
    <mergeCell ref="BL140:BO140"/>
    <mergeCell ref="BJ144:BK144"/>
    <mergeCell ref="BL144:BO144"/>
    <mergeCell ref="BJ145:BK145"/>
    <mergeCell ref="BL145:BO145"/>
    <mergeCell ref="BJ141:BK141"/>
    <mergeCell ref="BL141:BO141"/>
    <mergeCell ref="BJ142:BK142"/>
    <mergeCell ref="BL142:BO142"/>
    <mergeCell ref="BJ143:BK143"/>
    <mergeCell ref="BL143:BO143"/>
  </mergeCells>
  <conditionalFormatting sqref="BK134:BP135 BI136:BP137 BI25:BP35 BI109:BP121 BI90:BP95 BI44:BP54 BI57:BP62 BI74:BP88 BI123:BP132">
    <cfRule type="cellIs" dxfId="107" priority="85" operator="equal">
      <formula>$BJ$140</formula>
    </cfRule>
    <cfRule type="cellIs" dxfId="106" priority="86" operator="greaterThan">
      <formula>1</formula>
    </cfRule>
    <cfRule type="cellIs" dxfId="105" priority="87" operator="equal">
      <formula>100%</formula>
    </cfRule>
    <cfRule type="cellIs" dxfId="104" priority="88" operator="between">
      <formula>80%</formula>
      <formula>99%</formula>
    </cfRule>
    <cfRule type="cellIs" dxfId="103" priority="89" operator="between">
      <formula>0%</formula>
      <formula>79%</formula>
    </cfRule>
  </conditionalFormatting>
  <conditionalFormatting sqref="BI133:BP133">
    <cfRule type="cellIs" dxfId="102" priority="79" operator="equal">
      <formula>$BJ$140</formula>
    </cfRule>
    <cfRule type="cellIs" dxfId="101" priority="80" operator="greaterThan">
      <formula>1</formula>
    </cfRule>
    <cfRule type="cellIs" dxfId="100" priority="81" operator="equal">
      <formula>100%</formula>
    </cfRule>
    <cfRule type="cellIs" dxfId="99" priority="82" operator="between">
      <formula>80%</formula>
      <formula>99%</formula>
    </cfRule>
    <cfRule type="cellIs" dxfId="98" priority="83" operator="between">
      <formula>0%</formula>
      <formula>79%</formula>
    </cfRule>
  </conditionalFormatting>
  <conditionalFormatting sqref="BI134:BJ135">
    <cfRule type="cellIs" dxfId="97" priority="73" operator="equal">
      <formula>$BJ$140</formula>
    </cfRule>
    <cfRule type="cellIs" dxfId="96" priority="74" operator="greaterThan">
      <formula>1</formula>
    </cfRule>
    <cfRule type="cellIs" dxfId="95" priority="75" operator="equal">
      <formula>100%</formula>
    </cfRule>
    <cfRule type="cellIs" dxfId="94" priority="76" operator="between">
      <formula>80%</formula>
      <formula>99%</formula>
    </cfRule>
    <cfRule type="cellIs" dxfId="93" priority="77" operator="between">
      <formula>0%</formula>
      <formula>79%</formula>
    </cfRule>
  </conditionalFormatting>
  <conditionalFormatting sqref="BI10:BP23">
    <cfRule type="cellIs" dxfId="92" priority="67" operator="equal">
      <formula>$BJ$140</formula>
    </cfRule>
    <cfRule type="cellIs" dxfId="91" priority="68" operator="greaterThan">
      <formula>1</formula>
    </cfRule>
    <cfRule type="cellIs" dxfId="90" priority="69" operator="equal">
      <formula>100%</formula>
    </cfRule>
    <cfRule type="cellIs" dxfId="89" priority="70" operator="between">
      <formula>80%</formula>
      <formula>99%</formula>
    </cfRule>
    <cfRule type="cellIs" dxfId="88" priority="71" operator="between">
      <formula>0%</formula>
      <formula>79%</formula>
    </cfRule>
  </conditionalFormatting>
  <conditionalFormatting sqref="BI9:BP9">
    <cfRule type="cellIs" dxfId="87" priority="61" operator="equal">
      <formula>$BJ$140</formula>
    </cfRule>
    <cfRule type="cellIs" dxfId="86" priority="62" operator="greaterThan">
      <formula>1</formula>
    </cfRule>
    <cfRule type="cellIs" dxfId="85" priority="63" operator="equal">
      <formula>100%</formula>
    </cfRule>
    <cfRule type="cellIs" dxfId="84" priority="64" operator="between">
      <formula>80%</formula>
      <formula>99%</formula>
    </cfRule>
    <cfRule type="cellIs" dxfId="83" priority="65" operator="between">
      <formula>0%</formula>
      <formula>79%</formula>
    </cfRule>
  </conditionalFormatting>
  <conditionalFormatting sqref="BI24:BP24">
    <cfRule type="cellIs" dxfId="82" priority="55" operator="equal">
      <formula>$BJ$140</formula>
    </cfRule>
    <cfRule type="cellIs" dxfId="81" priority="56" operator="greaterThan">
      <formula>1</formula>
    </cfRule>
    <cfRule type="cellIs" dxfId="80" priority="57" operator="equal">
      <formula>100%</formula>
    </cfRule>
    <cfRule type="cellIs" dxfId="79" priority="58" operator="between">
      <formula>80%</formula>
      <formula>99%</formula>
    </cfRule>
    <cfRule type="cellIs" dxfId="78" priority="59" operator="between">
      <formula>0%</formula>
      <formula>79%</formula>
    </cfRule>
  </conditionalFormatting>
  <conditionalFormatting sqref="BI63:BP70">
    <cfRule type="cellIs" dxfId="77" priority="49" operator="equal">
      <formula>$BJ$140</formula>
    </cfRule>
    <cfRule type="cellIs" dxfId="76" priority="50" operator="greaterThan">
      <formula>1</formula>
    </cfRule>
    <cfRule type="cellIs" dxfId="75" priority="51" operator="equal">
      <formula>100%</formula>
    </cfRule>
    <cfRule type="cellIs" dxfId="74" priority="52" operator="between">
      <formula>80%</formula>
      <formula>99%</formula>
    </cfRule>
    <cfRule type="cellIs" dxfId="73" priority="53" operator="between">
      <formula>0%</formula>
      <formula>79%</formula>
    </cfRule>
  </conditionalFormatting>
  <conditionalFormatting sqref="BI36:BP43">
    <cfRule type="cellIs" dxfId="72" priority="43" operator="equal">
      <formula>$BJ$140</formula>
    </cfRule>
    <cfRule type="cellIs" dxfId="71" priority="44" operator="greaterThan">
      <formula>1</formula>
    </cfRule>
    <cfRule type="cellIs" dxfId="70" priority="45" operator="equal">
      <formula>100%</formula>
    </cfRule>
    <cfRule type="cellIs" dxfId="69" priority="46" operator="between">
      <formula>80%</formula>
      <formula>99%</formula>
    </cfRule>
    <cfRule type="cellIs" dxfId="68" priority="47" operator="between">
      <formula>0%</formula>
      <formula>79%</formula>
    </cfRule>
  </conditionalFormatting>
  <conditionalFormatting sqref="BI89:BP89">
    <cfRule type="cellIs" dxfId="67" priority="37" operator="equal">
      <formula>$BJ$140</formula>
    </cfRule>
    <cfRule type="cellIs" dxfId="66" priority="38" operator="greaterThan">
      <formula>1</formula>
    </cfRule>
    <cfRule type="cellIs" dxfId="65" priority="39" operator="equal">
      <formula>100%</formula>
    </cfRule>
    <cfRule type="cellIs" dxfId="64" priority="40" operator="between">
      <formula>80%</formula>
      <formula>99%</formula>
    </cfRule>
    <cfRule type="cellIs" dxfId="63" priority="41" operator="between">
      <formula>0%</formula>
      <formula>79%</formula>
    </cfRule>
  </conditionalFormatting>
  <conditionalFormatting sqref="BI96:BP105">
    <cfRule type="cellIs" dxfId="62" priority="31" operator="equal">
      <formula>$BJ$140</formula>
    </cfRule>
    <cfRule type="cellIs" dxfId="61" priority="32" operator="greaterThan">
      <formula>1</formula>
    </cfRule>
    <cfRule type="cellIs" dxfId="60" priority="33" operator="equal">
      <formula>100%</formula>
    </cfRule>
    <cfRule type="cellIs" dxfId="59" priority="34" operator="between">
      <formula>80%</formula>
      <formula>99%</formula>
    </cfRule>
    <cfRule type="cellIs" dxfId="58" priority="35" operator="between">
      <formula>0%</formula>
      <formula>79%</formula>
    </cfRule>
  </conditionalFormatting>
  <conditionalFormatting sqref="BI122:BP122">
    <cfRule type="cellIs" dxfId="57" priority="25" operator="equal">
      <formula>$BJ$140</formula>
    </cfRule>
    <cfRule type="cellIs" dxfId="56" priority="26" operator="greaterThan">
      <formula>1</formula>
    </cfRule>
    <cfRule type="cellIs" dxfId="55" priority="27" operator="equal">
      <formula>100%</formula>
    </cfRule>
    <cfRule type="cellIs" dxfId="54" priority="28" operator="between">
      <formula>80%</formula>
      <formula>99%</formula>
    </cfRule>
    <cfRule type="cellIs" dxfId="53" priority="29" operator="between">
      <formula>0%</formula>
      <formula>79%</formula>
    </cfRule>
  </conditionalFormatting>
  <conditionalFormatting sqref="BI106:BP108">
    <cfRule type="cellIs" dxfId="52" priority="19" operator="equal">
      <formula>$BJ$140</formula>
    </cfRule>
    <cfRule type="cellIs" dxfId="51" priority="20" operator="greaterThan">
      <formula>1</formula>
    </cfRule>
    <cfRule type="cellIs" dxfId="50" priority="21" operator="equal">
      <formula>100%</formula>
    </cfRule>
    <cfRule type="cellIs" dxfId="49" priority="22" operator="between">
      <formula>80%</formula>
      <formula>99%</formula>
    </cfRule>
    <cfRule type="cellIs" dxfId="48" priority="23" operator="between">
      <formula>0%</formula>
      <formula>79%</formula>
    </cfRule>
  </conditionalFormatting>
  <conditionalFormatting sqref="BI55:BP55">
    <cfRule type="cellIs" dxfId="47" priority="13" operator="equal">
      <formula>$BJ$140</formula>
    </cfRule>
    <cfRule type="cellIs" dxfId="46" priority="14" operator="greaterThan">
      <formula>1</formula>
    </cfRule>
    <cfRule type="cellIs" dxfId="45" priority="15" operator="equal">
      <formula>100%</formula>
    </cfRule>
    <cfRule type="cellIs" dxfId="44" priority="16" operator="between">
      <formula>80%</formula>
      <formula>99%</formula>
    </cfRule>
    <cfRule type="cellIs" dxfId="43" priority="17" operator="between">
      <formula>0%</formula>
      <formula>79%</formula>
    </cfRule>
  </conditionalFormatting>
  <conditionalFormatting sqref="BI56:BP56">
    <cfRule type="cellIs" dxfId="42" priority="7" operator="equal">
      <formula>$BJ$140</formula>
    </cfRule>
    <cfRule type="cellIs" dxfId="41" priority="8" operator="greaterThan">
      <formula>1</formula>
    </cfRule>
    <cfRule type="cellIs" dxfId="40" priority="9" operator="equal">
      <formula>100%</formula>
    </cfRule>
    <cfRule type="cellIs" dxfId="39" priority="10" operator="between">
      <formula>80%</formula>
      <formula>99%</formula>
    </cfRule>
    <cfRule type="cellIs" dxfId="38" priority="11" operator="between">
      <formula>0%</formula>
      <formula>79%</formula>
    </cfRule>
  </conditionalFormatting>
  <conditionalFormatting sqref="BI71:BP73">
    <cfRule type="cellIs" dxfId="37" priority="1" operator="equal">
      <formula>$BJ$140</formula>
    </cfRule>
    <cfRule type="cellIs" dxfId="36" priority="2" operator="greaterThan">
      <formula>1</formula>
    </cfRule>
    <cfRule type="cellIs" dxfId="35" priority="3" operator="equal">
      <formula>100%</formula>
    </cfRule>
    <cfRule type="cellIs" dxfId="34" priority="4" operator="between">
      <formula>80%</formula>
      <formula>99%</formula>
    </cfRule>
    <cfRule type="cellIs" dxfId="33" priority="5" operator="between">
      <formula>0%</formula>
      <formula>79%</formula>
    </cfRule>
  </conditionalFormatting>
  <pageMargins left="0.7" right="0.7" top="0.75" bottom="0.75" header="0.3" footer="0.3"/>
  <pageSetup paperSize="41" scale="64" orientation="landscape" r:id="rId1"/>
  <colBreaks count="4" manualBreakCount="4">
    <brk id="24" max="1048575" man="1"/>
    <brk id="33" max="1048575" man="1"/>
    <brk id="42" max="1048575" man="1"/>
    <brk id="51"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0" operator="containsText" id="{007EAB42-66F3-4F2E-9945-1FD203AC41AA}">
            <xm:f>NOT(ISERROR(SEARCH($BJ$141,BI25)))</xm:f>
            <xm:f>$BJ$141</xm:f>
            <x14:dxf>
              <font>
                <color theme="4"/>
              </font>
              <fill>
                <patternFill>
                  <bgColor theme="5" tint="0.59996337778862885"/>
                </patternFill>
              </fill>
            </x14:dxf>
          </x14:cfRule>
          <xm:sqref>BK134:BP135 BI136:BP137 BI25:BP35 BI109:BP121 BI90:BP95 BI44:BP54 BI57:BP62 BI74:BP88 BI123:BP132</xm:sqref>
        </x14:conditionalFormatting>
        <x14:conditionalFormatting xmlns:xm="http://schemas.microsoft.com/office/excel/2006/main">
          <x14:cfRule type="containsText" priority="84" operator="containsText" id="{7681E8CC-6538-4190-91D8-571AC842841C}">
            <xm:f>NOT(ISERROR(SEARCH($BJ$141,BI133)))</xm:f>
            <xm:f>$BJ$141</xm:f>
            <x14:dxf>
              <font>
                <color theme="4"/>
              </font>
              <fill>
                <patternFill>
                  <bgColor theme="5" tint="0.59996337778862885"/>
                </patternFill>
              </fill>
            </x14:dxf>
          </x14:cfRule>
          <xm:sqref>BI133:BP133</xm:sqref>
        </x14:conditionalFormatting>
        <x14:conditionalFormatting xmlns:xm="http://schemas.microsoft.com/office/excel/2006/main">
          <x14:cfRule type="containsText" priority="78" operator="containsText" id="{C629A05A-F0BA-4FA3-8FF1-DED49DC8ABB5}">
            <xm:f>NOT(ISERROR(SEARCH($BJ$141,BI134)))</xm:f>
            <xm:f>$BJ$141</xm:f>
            <x14:dxf>
              <font>
                <color theme="4"/>
              </font>
              <fill>
                <patternFill>
                  <bgColor theme="5" tint="0.59996337778862885"/>
                </patternFill>
              </fill>
            </x14:dxf>
          </x14:cfRule>
          <xm:sqref>BI134:BJ135</xm:sqref>
        </x14:conditionalFormatting>
        <x14:conditionalFormatting xmlns:xm="http://schemas.microsoft.com/office/excel/2006/main">
          <x14:cfRule type="containsText" priority="72" operator="containsText" id="{D1C1D12E-8CAE-471B-8CE4-376F31E4B5CA}">
            <xm:f>NOT(ISERROR(SEARCH($BJ$141,BI10)))</xm:f>
            <xm:f>$BJ$141</xm:f>
            <x14:dxf>
              <font>
                <color theme="4"/>
              </font>
              <fill>
                <patternFill>
                  <bgColor theme="5" tint="0.59996337778862885"/>
                </patternFill>
              </fill>
            </x14:dxf>
          </x14:cfRule>
          <xm:sqref>BI10:BP23</xm:sqref>
        </x14:conditionalFormatting>
        <x14:conditionalFormatting xmlns:xm="http://schemas.microsoft.com/office/excel/2006/main">
          <x14:cfRule type="containsText" priority="66" operator="containsText" id="{F11C4EC2-27BC-4F02-888F-7F3BA9027A22}">
            <xm:f>NOT(ISERROR(SEARCH($BJ$141,BI9)))</xm:f>
            <xm:f>$BJ$141</xm:f>
            <x14:dxf>
              <font>
                <color theme="4"/>
              </font>
              <fill>
                <patternFill>
                  <bgColor theme="5" tint="0.59996337778862885"/>
                </patternFill>
              </fill>
            </x14:dxf>
          </x14:cfRule>
          <xm:sqref>BI9:BP9</xm:sqref>
        </x14:conditionalFormatting>
        <x14:conditionalFormatting xmlns:xm="http://schemas.microsoft.com/office/excel/2006/main">
          <x14:cfRule type="containsText" priority="60" operator="containsText" id="{D1F2B015-672B-45DE-B90E-100129E951E1}">
            <xm:f>NOT(ISERROR(SEARCH($BJ$141,BI24)))</xm:f>
            <xm:f>$BJ$141</xm:f>
            <x14:dxf>
              <font>
                <color theme="4"/>
              </font>
              <fill>
                <patternFill>
                  <bgColor theme="5" tint="0.59996337778862885"/>
                </patternFill>
              </fill>
            </x14:dxf>
          </x14:cfRule>
          <xm:sqref>BI24:BP24</xm:sqref>
        </x14:conditionalFormatting>
        <x14:conditionalFormatting xmlns:xm="http://schemas.microsoft.com/office/excel/2006/main">
          <x14:cfRule type="containsText" priority="54" operator="containsText" id="{B68D4765-311B-47C7-BE22-74B2E23C6FD7}">
            <xm:f>NOT(ISERROR(SEARCH($BJ$141,BI63)))</xm:f>
            <xm:f>$BJ$141</xm:f>
            <x14:dxf>
              <font>
                <color theme="4"/>
              </font>
              <fill>
                <patternFill>
                  <bgColor theme="5" tint="0.59996337778862885"/>
                </patternFill>
              </fill>
            </x14:dxf>
          </x14:cfRule>
          <xm:sqref>BI63:BP70</xm:sqref>
        </x14:conditionalFormatting>
        <x14:conditionalFormatting xmlns:xm="http://schemas.microsoft.com/office/excel/2006/main">
          <x14:cfRule type="containsText" priority="48" operator="containsText" id="{D6EB5F20-C001-4A53-9C6B-3507F3507491}">
            <xm:f>NOT(ISERROR(SEARCH($BJ$141,BI36)))</xm:f>
            <xm:f>$BJ$141</xm:f>
            <x14:dxf>
              <font>
                <color theme="4"/>
              </font>
              <fill>
                <patternFill>
                  <bgColor theme="5" tint="0.59996337778862885"/>
                </patternFill>
              </fill>
            </x14:dxf>
          </x14:cfRule>
          <xm:sqref>BI36:BP43</xm:sqref>
        </x14:conditionalFormatting>
        <x14:conditionalFormatting xmlns:xm="http://schemas.microsoft.com/office/excel/2006/main">
          <x14:cfRule type="containsText" priority="42" operator="containsText" id="{F84249D9-6A1B-457A-906D-BE3061A2BA61}">
            <xm:f>NOT(ISERROR(SEARCH($BJ$141,BI89)))</xm:f>
            <xm:f>$BJ$141</xm:f>
            <x14:dxf>
              <font>
                <color theme="4"/>
              </font>
              <fill>
                <patternFill>
                  <bgColor theme="5" tint="0.59996337778862885"/>
                </patternFill>
              </fill>
            </x14:dxf>
          </x14:cfRule>
          <xm:sqref>BI89:BP89</xm:sqref>
        </x14:conditionalFormatting>
        <x14:conditionalFormatting xmlns:xm="http://schemas.microsoft.com/office/excel/2006/main">
          <x14:cfRule type="containsText" priority="36" operator="containsText" id="{3677EEC8-BC7E-4E0C-ADA7-3D03757DE9DA}">
            <xm:f>NOT(ISERROR(SEARCH($BJ$141,BI96)))</xm:f>
            <xm:f>$BJ$141</xm:f>
            <x14:dxf>
              <font>
                <color theme="4"/>
              </font>
              <fill>
                <patternFill>
                  <bgColor theme="5" tint="0.59996337778862885"/>
                </patternFill>
              </fill>
            </x14:dxf>
          </x14:cfRule>
          <xm:sqref>BI96:BP105</xm:sqref>
        </x14:conditionalFormatting>
        <x14:conditionalFormatting xmlns:xm="http://schemas.microsoft.com/office/excel/2006/main">
          <x14:cfRule type="containsText" priority="30" operator="containsText" id="{4C853C18-6E83-4DB3-8176-1CC1A9DED568}">
            <xm:f>NOT(ISERROR(SEARCH($BJ$141,BI122)))</xm:f>
            <xm:f>$BJ$141</xm:f>
            <x14:dxf>
              <font>
                <color theme="4"/>
              </font>
              <fill>
                <patternFill>
                  <bgColor theme="5" tint="0.59996337778862885"/>
                </patternFill>
              </fill>
            </x14:dxf>
          </x14:cfRule>
          <xm:sqref>BI122:BP122</xm:sqref>
        </x14:conditionalFormatting>
        <x14:conditionalFormatting xmlns:xm="http://schemas.microsoft.com/office/excel/2006/main">
          <x14:cfRule type="containsText" priority="24" operator="containsText" id="{B7A2536B-96FF-49AB-88C5-BCC64412A8B7}">
            <xm:f>NOT(ISERROR(SEARCH($BJ$141,BI106)))</xm:f>
            <xm:f>$BJ$141</xm:f>
            <x14:dxf>
              <font>
                <color theme="4"/>
              </font>
              <fill>
                <patternFill>
                  <bgColor theme="5" tint="0.59996337778862885"/>
                </patternFill>
              </fill>
            </x14:dxf>
          </x14:cfRule>
          <xm:sqref>BI106:BP108</xm:sqref>
        </x14:conditionalFormatting>
        <x14:conditionalFormatting xmlns:xm="http://schemas.microsoft.com/office/excel/2006/main">
          <x14:cfRule type="containsText" priority="18" operator="containsText" id="{4053C043-27AD-409A-A3A0-5D4075017B80}">
            <xm:f>NOT(ISERROR(SEARCH($BJ$141,BI55)))</xm:f>
            <xm:f>$BJ$141</xm:f>
            <x14:dxf>
              <font>
                <color theme="4"/>
              </font>
              <fill>
                <patternFill>
                  <bgColor theme="5" tint="0.59996337778862885"/>
                </patternFill>
              </fill>
            </x14:dxf>
          </x14:cfRule>
          <xm:sqref>BI55:BP55</xm:sqref>
        </x14:conditionalFormatting>
        <x14:conditionalFormatting xmlns:xm="http://schemas.microsoft.com/office/excel/2006/main">
          <x14:cfRule type="containsText" priority="12" operator="containsText" id="{8F19641C-41A8-4A4B-87B1-44778F6749BD}">
            <xm:f>NOT(ISERROR(SEARCH($BJ$141,BI56)))</xm:f>
            <xm:f>$BJ$141</xm:f>
            <x14:dxf>
              <font>
                <color theme="4"/>
              </font>
              <fill>
                <patternFill>
                  <bgColor theme="5" tint="0.59996337778862885"/>
                </patternFill>
              </fill>
            </x14:dxf>
          </x14:cfRule>
          <xm:sqref>BI56:BP56</xm:sqref>
        </x14:conditionalFormatting>
        <x14:conditionalFormatting xmlns:xm="http://schemas.microsoft.com/office/excel/2006/main">
          <x14:cfRule type="containsText" priority="6" operator="containsText" id="{8584328B-D347-4C8D-A08F-4FFDF8A1B3AF}">
            <xm:f>NOT(ISERROR(SEARCH($BJ$141,BI71)))</xm:f>
            <xm:f>$BJ$141</xm:f>
            <x14:dxf>
              <font>
                <color theme="4"/>
              </font>
              <fill>
                <patternFill>
                  <bgColor theme="5" tint="0.59996337778862885"/>
                </patternFill>
              </fill>
            </x14:dxf>
          </x14:cfRule>
          <xm:sqref>BI71:BP73</xm:sqref>
        </x14:conditionalFormatting>
      </x14:conditionalFormattings>
    </ext>
    <ext xmlns:x14="http://schemas.microsoft.com/office/spreadsheetml/2009/9/main" uri="{CCE6A557-97BC-4b89-ADB6-D9C93CAAB3DF}">
      <x14:dataValidations xmlns:xm="http://schemas.microsoft.com/office/excel/2006/main" count="26">
        <x14:dataValidation type="list" allowBlank="1" showInputMessage="1" showErrorMessage="1">
          <x14:formula1>
            <xm:f>'D:\Users\magdiela.delacarrera\Documents\PLAN DE ACCIÓN GRUPO COBRO COACTIVO\[Copia de Plan Accion ADRES Vigencia 2018 Cobro Coactivo 15-01-18 remitido x Ricardo.xlsx]TAB. REF. PA'!#REF!</xm:f>
          </x14:formula1>
          <xm:sqref>S131 D132 D148:D152 A132 A148:A152 M132:T132 M148:T149 X132 X148:X149 M150:R152 T150:T152</xm:sqref>
        </x14:dataValidation>
        <x14:dataValidation type="list" allowBlank="1" showInputMessage="1" showErrorMessage="1">
          <x14:formula1>
            <xm:f>'C:\Users\norela.briceno\Documents\Plan de acción\[Plan Accion ADRES Vigencia 2018 30-01-18.xlsx]TAB. REF. PA'!#REF!</xm:f>
          </x14:formula1>
          <xm:sqref>S150:S152 S117:S119</xm:sqref>
        </x14:dataValidation>
        <x14:dataValidation type="list" allowBlank="1" showInputMessage="1" showErrorMessage="1">
          <x14:formula1>
            <xm:f>'C:\Users\norela.briceno\Documents\Plan de acción\[Plan Accion ADRES Vigencia 2018 30-01-18.xlsx]TAB. REF. PA'!#REF!</xm:f>
          </x14:formula1>
          <xm:sqref>S44</xm:sqref>
        </x14:dataValidation>
        <x14:dataValidation type="list" allowBlank="1" showInputMessage="1" showErrorMessage="1">
          <x14:formula1>
            <xm:f>'C:\Users\norela.briceno\AppData\Local\Microsoft\Windows\INetCache\Content.Outlook\FBI6K8AZ\[Plan Accion ADRES Vigencia 2018 ADRES 26-01-18 JCB.xlsx]TAB. REF. PA'!#REF!</xm:f>
          </x14:formula1>
          <xm:sqref>X103 S103:T103</xm:sqref>
        </x14:dataValidation>
        <x14:dataValidation type="list" allowBlank="1" showInputMessage="1" showErrorMessage="1">
          <x14:formula1>
            <xm:f>'C:\Users\norela.briceno\Documents\Plan de acción\[Plan Accion ADRES - DAF y OAJ.xlsx]TAB. REF. PA'!#REF!</xm:f>
          </x14:formula1>
          <xm:sqref>S102 X117:X132 M117:R132 T117:T132 A117:A132 D117:D132 S120:S130</xm:sqref>
        </x14:dataValidation>
        <x14:dataValidation type="list" allowBlank="1" showInputMessage="1" showErrorMessage="1">
          <x14:formula1>
            <xm:f>'C:\Users\norela.briceno\AppData\Local\Microsoft\Windows\INetCache\Content.Outlook\FBI6K8AZ\[PLAN DE ACCION TALENTO HUMANO OK.xlsx]TAB. REF. PA'!#REF!</xm:f>
          </x14:formula1>
          <xm:sqref>S100:S101 X100 T100 T146:T147</xm:sqref>
        </x14:dataValidation>
        <x14:dataValidation type="list" allowBlank="1" showInputMessage="1" showErrorMessage="1">
          <x14:formula1>
            <xm:f>'D:\Users\Alicia.benitez\Documents\PLAN DE ACCION\[Apoyo Logistico.xlsx]TAB. REF. PA'!#REF!</xm:f>
          </x14:formula1>
          <xm:sqref>S107 S146:S147</xm:sqref>
        </x14:dataValidation>
        <x14:dataValidation type="list" allowBlank="1" showInputMessage="1" showErrorMessage="1">
          <x14:formula1>
            <xm:f>'D:\Users\Alicia.benitez\Documents\PLAN DE ACCION\[Atencion al Ciudadano.XLSX]TAB. REF. PA'!#REF!</xm:f>
          </x14:formula1>
          <xm:sqref>T106</xm:sqref>
        </x14:dataValidation>
        <x14:dataValidation type="list" allowBlank="1" showInputMessage="1" showErrorMessage="1">
          <x14:formula1>
            <xm:f>'C:\Users\norela.briceno\Documents\Plan de acción\Plan Accion 2018\[Plan Accion ADRES Vigencia 2018 26-01-18 Atención al Ciudadano.xlsx]TAB. REF. PA'!#REF!</xm:f>
          </x14:formula1>
          <xm:sqref>D106:D107 T107 X106:X107 S106 A106:A107</xm:sqref>
        </x14:dataValidation>
        <x14:dataValidation type="list" allowBlank="1" showInputMessage="1" showErrorMessage="1">
          <x14:formula1>
            <xm:f>'C:\Users\norela.briceno\Documents\Plan de acción\Plan Accion 2018\[Plan Accion ADRES - DAF Gestión Documental.xlsx]TAB. REF. PA'!#REF!</xm:f>
          </x14:formula1>
          <xm:sqref>X105 X108 M105:T105 M108:T108 A105 A108 A146:A147 D105 D108 D146:D147</xm:sqref>
        </x14:dataValidation>
        <x14:dataValidation type="list" allowBlank="1" showInputMessage="1" showErrorMessage="1">
          <x14:formula1>
            <xm:f>'C:\Users\norela.briceno\Documents\Plan de acción\[Plan Accion ADRES Vigencia 2018 Preliminar DTIC ADRES 25-01-18.xlsx]TAB. REF. PA'!#REF!</xm:f>
          </x14:formula1>
          <xm:sqref>X74:X86 A74:A86 D74:D86 M74:T86</xm:sqref>
        </x14:dataValidation>
        <x14:dataValidation type="list" allowBlank="1" showInputMessage="1" showErrorMessage="1">
          <x14:formula1>
            <xm:f>'C:\Users\norela.briceno\Documents\Plan de acción\[Plan Accion ADRES Vigencia 2018 30-01-18.xlsx]TAB. REF. PA'!#REF!</xm:f>
          </x14:formula1>
          <xm:sqref>A9:A73 A109:A116 A133:A137 A87:A104</xm:sqref>
        </x14:dataValidation>
        <x14:dataValidation type="list" allowBlank="1" showInputMessage="1" showErrorMessage="1">
          <x14:formula1>
            <xm:f>'C:\Users\norela.briceno\Documents\Plan de acción\[Plan Accion ADRES Vigencia 2018 30-01-18.xlsx]TAB. REF. PA'!#REF!</xm:f>
          </x14:formula1>
          <xm:sqref>T9:T73 T104 T101:T102 T109:T116 T133:T137 T87:T99</xm:sqref>
        </x14:dataValidation>
        <x14:dataValidation type="list" allowBlank="1" showInputMessage="1" showErrorMessage="1">
          <x14:formula1>
            <xm:f>'C:\Users\norela.briceno\Documents\Plan de acción\[Plan Accion ADRES Vigencia 2018 30-01-18.xlsx]TAB. REF. PA'!#REF!</xm:f>
          </x14:formula1>
          <xm:sqref>Q9:Q73 Q106:Q107 Q146:Q147 Q109:Q116 Q133:Q137 Q87:Q104</xm:sqref>
        </x14:dataValidation>
        <x14:dataValidation type="list" allowBlank="1" showInputMessage="1" showErrorMessage="1">
          <x14:formula1>
            <xm:f>'C:\Users\norela.briceno\Documents\Plan de acción\[Plan Accion ADRES Vigencia 2018 30-01-18.xlsx]TAB. REF. PA'!#REF!</xm:f>
          </x14:formula1>
          <xm:sqref>P9:P73 P106:P107 P146:P147 P109:P116 P133:P137 P87:P104</xm:sqref>
        </x14:dataValidation>
        <x14:dataValidation type="list" allowBlank="1" showInputMessage="1" showErrorMessage="1">
          <x14:formula1>
            <xm:f>'C:\Users\norela.briceno\Documents\Plan de acción\[Plan Accion ADRES Vigencia 2018 30-01-18.xlsx]TAB. REF. PA'!#REF!</xm:f>
          </x14:formula1>
          <xm:sqref>O9:O73 O106:O107 O146:O147 O109:O116 O133:O137 O87:O104</xm:sqref>
        </x14:dataValidation>
        <x14:dataValidation type="list" allowBlank="1" showInputMessage="1" showErrorMessage="1">
          <x14:formula1>
            <xm:f>'C:\Users\norela.briceno\Documents\Plan de acción\[Plan Accion ADRES Vigencia 2018 30-01-18.xlsx]TAB. REF. PA'!#REF!</xm:f>
          </x14:formula1>
          <xm:sqref>N9:N73 N106:N107 N146:N147 N109:N116 N133:N137 N87:N104</xm:sqref>
        </x14:dataValidation>
        <x14:dataValidation type="list" allowBlank="1" showInputMessage="1" showErrorMessage="1">
          <x14:formula1>
            <xm:f>'C:\Users\norela.briceno\Documents\Plan de acción\[Plan Accion ADRES Vigencia 2018 30-01-18.xlsx]TAB. REF. PA'!#REF!</xm:f>
          </x14:formula1>
          <xm:sqref>M9:M73 M106:M107 M146:M147 M109:M116 M133:M137 M87:M104</xm:sqref>
        </x14:dataValidation>
        <x14:dataValidation type="list" allowBlank="1" showInputMessage="1" showErrorMessage="1">
          <x14:formula1>
            <xm:f>'C:\Users\norela.briceno\Documents\Plan de acción\[Plan Accion ADRES Vigencia 2018 30-01-18.xlsx]TAB. REF. PA'!#REF!</xm:f>
          </x14:formula1>
          <xm:sqref>R9:R73 R106:R107 R109:R116 R133:R137 R87:R104</xm:sqref>
        </x14:dataValidation>
        <x14:dataValidation type="list" allowBlank="1" showInputMessage="1" showErrorMessage="1">
          <x14:formula1>
            <xm:f>'C:\Users\norela.briceno\Documents\Plan de acción\[Plan Accion ADRES Vigencia 2018 30-01-18.xlsx]TAB. REF. PA'!#REF!</xm:f>
          </x14:formula1>
          <xm:sqref>X9:X73 X104 X101:X102 X109:X116 X133:X137 X87:X99</xm:sqref>
        </x14:dataValidation>
        <x14:dataValidation type="list" allowBlank="1" showInputMessage="1" showErrorMessage="1">
          <x14:formula1>
            <xm:f>'C:\Users\norela.briceno\Documents\Plan de acción\[Plan Accion ADRES Vigencia 2018 30-01-18.xlsx]TAB. REF. PA'!#REF!</xm:f>
          </x14:formula1>
          <xm:sqref>S63:S73</xm:sqref>
        </x14:dataValidation>
        <x14:dataValidation type="list" allowBlank="1" showInputMessage="1" showErrorMessage="1">
          <x14:formula1>
            <xm:f>'C:\Users\norela.briceno\Documents\Plan de acción\[Plan Accion ADRES Vigencia 2018 30-01-18.xlsx]TAB. REF. PA'!#REF!</xm:f>
          </x14:formula1>
          <xm:sqref>S104 S45:S62 S9:S43 S109:S116 S133:S137 S87:S99</xm:sqref>
        </x14:dataValidation>
        <x14:dataValidation type="list" allowBlank="1" showInputMessage="1" showErrorMessage="1">
          <x14:formula1>
            <xm:f>'C:\Users\Ricardo.triana\AppData\Local\Microsoft\Windows\INetCache\Content.Outlook\NSJG1V0A\[Plan Accion ADRES DOP 24-01-2018.xlsx]TAB. REF. PA'!#REF!</xm:f>
          </x14:formula1>
          <xm:sqref>D63:D73</xm:sqref>
        </x14:dataValidation>
        <x14:dataValidation type="list" allowBlank="1" showInputMessage="1" showErrorMessage="1">
          <x14:formula1>
            <xm:f>'D:\Users\ricardo.triana\Documents\ADRES\Plan de Accion\Plan Accion 2018\[Plan Accion ADRES Vigencia 2018 DLG 17-01-18.xlsx]TAB. REF. PA'!#REF!</xm:f>
          </x14:formula1>
          <xm:sqref>D44:D62</xm:sqref>
        </x14:dataValidation>
        <x14:dataValidation type="list" allowBlank="1" showInputMessage="1" showErrorMessage="1">
          <x14:formula1>
            <xm:f>'D:\Users\ricardo.triana\Documents\ADRES\Plan de Accion\Plan Accion 2018\[Plan Accion ADRES Vigencia 2018 DGRFS 17-01-18.xlsx]TAB. REF. PA'!#REF!</xm:f>
          </x14:formula1>
          <xm:sqref>D11:D43</xm:sqref>
        </x14:dataValidation>
        <x14:dataValidation type="list" allowBlank="1" showInputMessage="1" showErrorMessage="1">
          <x14:formula1>
            <xm:f>'C:\Users\norela.briceno\Documents\Plan de acción\[Plan Accion ADRES Vigencia 2018 30-01-18.xlsx]TAB. REF. PA'!#REF!</xm:f>
          </x14:formula1>
          <xm:sqref>D9:D10 D109:D116 D133:D137 D87:D104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46"/>
  <sheetViews>
    <sheetView workbookViewId="0">
      <selection activeCell="C10" sqref="C10"/>
    </sheetView>
  </sheetViews>
  <sheetFormatPr baseColWidth="10" defaultRowHeight="15" x14ac:dyDescent="0.25"/>
  <cols>
    <col min="1" max="1" width="33.85546875" customWidth="1"/>
    <col min="2" max="2" width="26.140625" customWidth="1"/>
    <col min="3" max="3" width="25.42578125" customWidth="1"/>
  </cols>
  <sheetData>
    <row r="4" spans="1:3" x14ac:dyDescent="0.25">
      <c r="A4" t="s">
        <v>722</v>
      </c>
      <c r="C4" t="s">
        <v>733</v>
      </c>
    </row>
    <row r="5" spans="1:3" x14ac:dyDescent="0.25">
      <c r="A5" t="s">
        <v>29</v>
      </c>
      <c r="B5" t="s">
        <v>256</v>
      </c>
      <c r="C5" s="20">
        <v>36862182273.800003</v>
      </c>
    </row>
    <row r="7" spans="1:3" x14ac:dyDescent="0.25">
      <c r="A7" t="s">
        <v>724</v>
      </c>
      <c r="C7">
        <v>36862182273.800003</v>
      </c>
    </row>
    <row r="8" spans="1:3" x14ac:dyDescent="0.25">
      <c r="A8" t="s">
        <v>4</v>
      </c>
    </row>
    <row r="9" spans="1:3" x14ac:dyDescent="0.25">
      <c r="A9" t="s">
        <v>256</v>
      </c>
      <c r="C9">
        <v>0</v>
      </c>
    </row>
    <row r="10" spans="1:3" x14ac:dyDescent="0.25">
      <c r="A10" t="s">
        <v>145</v>
      </c>
      <c r="C10">
        <v>42728440868380</v>
      </c>
    </row>
    <row r="11" spans="1:3" x14ac:dyDescent="0.25">
      <c r="A11" t="s">
        <v>153</v>
      </c>
      <c r="C11">
        <v>0</v>
      </c>
    </row>
    <row r="12" spans="1:3" x14ac:dyDescent="0.25">
      <c r="A12" t="s">
        <v>725</v>
      </c>
      <c r="C12">
        <v>42728440868380</v>
      </c>
    </row>
    <row r="13" spans="1:3" x14ac:dyDescent="0.25">
      <c r="A13" t="s">
        <v>6</v>
      </c>
    </row>
    <row r="14" spans="1:3" x14ac:dyDescent="0.25">
      <c r="A14" t="s">
        <v>147</v>
      </c>
      <c r="C14">
        <v>9419435140</v>
      </c>
    </row>
    <row r="15" spans="1:3" x14ac:dyDescent="0.25">
      <c r="A15" t="s">
        <v>256</v>
      </c>
      <c r="C15">
        <v>0</v>
      </c>
    </row>
    <row r="16" spans="1:3" x14ac:dyDescent="0.25">
      <c r="A16" t="s">
        <v>153</v>
      </c>
      <c r="C16">
        <v>0</v>
      </c>
    </row>
    <row r="17" spans="1:3" x14ac:dyDescent="0.25">
      <c r="A17" t="s">
        <v>726</v>
      </c>
      <c r="C17">
        <v>9419435140</v>
      </c>
    </row>
    <row r="18" spans="1:3" x14ac:dyDescent="0.25">
      <c r="A18" t="s">
        <v>26</v>
      </c>
    </row>
    <row r="19" spans="1:3" x14ac:dyDescent="0.25">
      <c r="A19" t="s">
        <v>256</v>
      </c>
      <c r="C19">
        <v>0</v>
      </c>
    </row>
    <row r="20" spans="1:3" x14ac:dyDescent="0.25">
      <c r="A20" t="s">
        <v>144</v>
      </c>
      <c r="C20">
        <v>368855224</v>
      </c>
    </row>
    <row r="21" spans="1:3" x14ac:dyDescent="0.25">
      <c r="A21" t="s">
        <v>153</v>
      </c>
      <c r="C21">
        <v>0</v>
      </c>
    </row>
    <row r="22" spans="1:3" x14ac:dyDescent="0.25">
      <c r="A22" t="s">
        <v>727</v>
      </c>
      <c r="C22">
        <v>368855224</v>
      </c>
    </row>
    <row r="23" spans="1:3" x14ac:dyDescent="0.25">
      <c r="A23" t="s">
        <v>28</v>
      </c>
    </row>
    <row r="24" spans="1:3" x14ac:dyDescent="0.25">
      <c r="A24" t="s">
        <v>256</v>
      </c>
      <c r="C24">
        <v>0</v>
      </c>
    </row>
    <row r="25" spans="1:3" x14ac:dyDescent="0.25">
      <c r="A25" t="s">
        <v>144</v>
      </c>
      <c r="C25">
        <v>30930987540</v>
      </c>
    </row>
    <row r="26" spans="1:3" x14ac:dyDescent="0.25">
      <c r="A26" t="s">
        <v>146</v>
      </c>
      <c r="C26">
        <v>195840000</v>
      </c>
    </row>
    <row r="27" spans="1:3" x14ac:dyDescent="0.25">
      <c r="A27" t="s">
        <v>153</v>
      </c>
      <c r="C27">
        <v>0</v>
      </c>
    </row>
    <row r="28" spans="1:3" x14ac:dyDescent="0.25">
      <c r="A28" t="s">
        <v>728</v>
      </c>
      <c r="C28">
        <v>31126827540</v>
      </c>
    </row>
    <row r="29" spans="1:3" x14ac:dyDescent="0.25">
      <c r="A29" t="s">
        <v>3</v>
      </c>
    </row>
    <row r="30" spans="1:3" x14ac:dyDescent="0.25">
      <c r="A30" t="s">
        <v>256</v>
      </c>
      <c r="C30">
        <v>500000000</v>
      </c>
    </row>
    <row r="31" spans="1:3" x14ac:dyDescent="0.25">
      <c r="A31" t="s">
        <v>153</v>
      </c>
      <c r="C31">
        <v>0</v>
      </c>
    </row>
    <row r="32" spans="1:3" x14ac:dyDescent="0.25">
      <c r="A32" t="s">
        <v>729</v>
      </c>
      <c r="C32">
        <v>500000000</v>
      </c>
    </row>
    <row r="33" spans="1:3" x14ac:dyDescent="0.25">
      <c r="A33" t="s">
        <v>30</v>
      </c>
    </row>
    <row r="34" spans="1:3" x14ac:dyDescent="0.25">
      <c r="A34" t="s">
        <v>256</v>
      </c>
      <c r="C34">
        <v>61642068</v>
      </c>
    </row>
    <row r="35" spans="1:3" x14ac:dyDescent="0.25">
      <c r="A35" t="s">
        <v>153</v>
      </c>
      <c r="C35">
        <v>0</v>
      </c>
    </row>
    <row r="36" spans="1:3" x14ac:dyDescent="0.25">
      <c r="A36" t="s">
        <v>730</v>
      </c>
      <c r="C36">
        <v>61642068</v>
      </c>
    </row>
    <row r="37" spans="1:3" x14ac:dyDescent="0.25">
      <c r="A37" t="s">
        <v>349</v>
      </c>
    </row>
    <row r="38" spans="1:3" x14ac:dyDescent="0.25">
      <c r="A38" t="s">
        <v>256</v>
      </c>
      <c r="C38">
        <v>0</v>
      </c>
    </row>
    <row r="39" spans="1:3" x14ac:dyDescent="0.25">
      <c r="A39" t="s">
        <v>146</v>
      </c>
      <c r="C39">
        <v>2205388943</v>
      </c>
    </row>
    <row r="40" spans="1:3" x14ac:dyDescent="0.25">
      <c r="A40" t="s">
        <v>153</v>
      </c>
      <c r="C40">
        <v>0</v>
      </c>
    </row>
    <row r="41" spans="1:3" x14ac:dyDescent="0.25">
      <c r="A41" t="s">
        <v>731</v>
      </c>
      <c r="C41">
        <v>2205388943</v>
      </c>
    </row>
    <row r="42" spans="1:3" x14ac:dyDescent="0.25">
      <c r="A42" t="s">
        <v>5</v>
      </c>
    </row>
    <row r="43" spans="1:3" x14ac:dyDescent="0.25">
      <c r="A43" t="s">
        <v>256</v>
      </c>
      <c r="C43">
        <v>200000000</v>
      </c>
    </row>
    <row r="44" spans="1:3" x14ac:dyDescent="0.25">
      <c r="A44" t="s">
        <v>153</v>
      </c>
      <c r="C44">
        <v>0</v>
      </c>
    </row>
    <row r="45" spans="1:3" x14ac:dyDescent="0.25">
      <c r="A45" t="s">
        <v>732</v>
      </c>
      <c r="C45">
        <v>200000000</v>
      </c>
    </row>
    <row r="46" spans="1:3" x14ac:dyDescent="0.25">
      <c r="A46" t="s">
        <v>723</v>
      </c>
      <c r="C46">
        <v>42809185199568.797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Q163"/>
  <sheetViews>
    <sheetView showGridLines="0" tabSelected="1" zoomScale="70" zoomScaleNormal="70" workbookViewId="0">
      <pane ySplit="7" topLeftCell="A8" activePane="bottomLeft" state="frozen"/>
      <selection pane="bottomLeft" activeCell="B8" sqref="B8"/>
    </sheetView>
  </sheetViews>
  <sheetFormatPr baseColWidth="10" defaultRowHeight="15" x14ac:dyDescent="0.25"/>
  <cols>
    <col min="1" max="1" width="23.28515625" bestFit="1" customWidth="1"/>
    <col min="2" max="2" width="35.5703125" customWidth="1"/>
    <col min="3" max="3" width="16.5703125" customWidth="1"/>
    <col min="4" max="4" width="40.5703125" customWidth="1"/>
    <col min="5" max="5" width="12.85546875" customWidth="1"/>
    <col min="6" max="6" width="35.7109375" customWidth="1"/>
    <col min="7" max="7" width="12.85546875" style="14" customWidth="1"/>
    <col min="8" max="8" width="12.140625" customWidth="1"/>
    <col min="9" max="9" width="14.5703125" bestFit="1" customWidth="1"/>
    <col min="10" max="10" width="35.7109375" customWidth="1"/>
    <col min="11" max="11" width="26.85546875" customWidth="1"/>
    <col min="12" max="12" width="17.28515625" customWidth="1"/>
    <col min="13" max="13" width="21.42578125" customWidth="1"/>
    <col min="14" max="14" width="23.7109375" customWidth="1"/>
    <col min="15" max="15" width="25.7109375" bestFit="1" customWidth="1"/>
    <col min="16" max="16" width="35" customWidth="1"/>
    <col min="17" max="17" width="19.140625" customWidth="1"/>
    <col min="18" max="18" width="31" customWidth="1"/>
    <col min="19" max="19" width="28.28515625" customWidth="1"/>
    <col min="20" max="20" width="12.140625" customWidth="1"/>
    <col min="21" max="21" width="35.7109375" customWidth="1"/>
    <col min="22" max="22" width="27.7109375" customWidth="1"/>
    <col min="23" max="23" width="21.140625" customWidth="1"/>
    <col min="24" max="24" width="13.85546875" style="149" customWidth="1"/>
    <col min="25" max="25" width="35.7109375" style="149" customWidth="1"/>
    <col min="26" max="26" width="27.7109375" style="149" customWidth="1"/>
    <col min="27" max="27" width="13.5703125" style="149" customWidth="1"/>
    <col min="28" max="28" width="27.7109375" style="149" customWidth="1"/>
    <col min="29" max="29" width="11.42578125" style="149"/>
    <col min="30" max="30" width="15.7109375" style="149" customWidth="1"/>
    <col min="31" max="31" width="11.42578125" style="149"/>
    <col min="32" max="32" width="15.7109375" style="149" customWidth="1"/>
    <col min="33" max="33" width="13.7109375" style="149" customWidth="1"/>
    <col min="34" max="34" width="35.7109375" style="149" customWidth="1"/>
    <col min="35" max="35" width="27.7109375" style="149" customWidth="1"/>
    <col min="36" max="36" width="17.140625" style="149" customWidth="1"/>
    <col min="37" max="37" width="27.7109375" style="149" customWidth="1"/>
    <col min="38" max="38" width="13.7109375" style="149" customWidth="1"/>
    <col min="39" max="39" width="15.7109375" style="149" customWidth="1"/>
    <col min="40" max="40" width="13.7109375" style="149" customWidth="1"/>
    <col min="41" max="41" width="15.7109375" style="149" customWidth="1"/>
    <col min="42" max="42" width="13.7109375" style="149" customWidth="1"/>
    <col min="43" max="43" width="35.7109375" style="149" customWidth="1"/>
    <col min="44" max="44" width="27.7109375" style="149" customWidth="1"/>
    <col min="45" max="45" width="18" style="149" customWidth="1"/>
    <col min="46" max="46" width="27.7109375" style="149" customWidth="1"/>
    <col min="47" max="47" width="13.7109375" style="149" customWidth="1"/>
    <col min="48" max="48" width="15.7109375" style="149" customWidth="1"/>
    <col min="49" max="49" width="13.7109375" style="149" customWidth="1"/>
    <col min="50" max="50" width="15.7109375" style="149" customWidth="1"/>
    <col min="51" max="51" width="13.7109375" style="149" customWidth="1"/>
    <col min="52" max="52" width="35.7109375" style="149" customWidth="1"/>
    <col min="53" max="53" width="27.7109375" style="149" customWidth="1"/>
    <col min="54" max="54" width="13.7109375" style="149" customWidth="1"/>
    <col min="55" max="55" width="27.7109375" style="149" customWidth="1"/>
    <col min="56" max="56" width="13.7109375" style="149" customWidth="1"/>
    <col min="57" max="57" width="15.7109375" style="149" customWidth="1"/>
    <col min="58" max="58" width="13.7109375" style="149" customWidth="1"/>
    <col min="59" max="59" width="15.7109375" style="149" customWidth="1"/>
    <col min="60" max="60" width="13.7109375" style="149" customWidth="1"/>
    <col min="61" max="61" width="15.7109375" style="149" customWidth="1"/>
    <col min="62" max="62" width="13.7109375" style="149" customWidth="1"/>
    <col min="63" max="63" width="15.7109375" style="149" customWidth="1"/>
    <col min="64" max="64" width="13.7109375" style="149" customWidth="1"/>
    <col min="65" max="65" width="15.7109375" style="149" customWidth="1"/>
    <col min="66" max="66" width="13.7109375" style="149" customWidth="1"/>
    <col min="67" max="67" width="15.7109375" style="149" customWidth="1"/>
    <col min="68" max="68" width="40.85546875" style="149" customWidth="1"/>
    <col min="69" max="69" width="48.5703125" style="149" customWidth="1"/>
    <col min="70" max="16384" width="11.42578125" style="149"/>
  </cols>
  <sheetData>
    <row r="1" spans="1:69" x14ac:dyDescent="0.25">
      <c r="G1" s="130"/>
      <c r="J1" s="149"/>
      <c r="K1" s="197"/>
      <c r="L1" s="149"/>
      <c r="M1" s="198"/>
      <c r="N1" s="199"/>
      <c r="O1" s="200"/>
      <c r="P1" s="197"/>
    </row>
    <row r="2" spans="1:69" x14ac:dyDescent="0.25">
      <c r="G2" s="130"/>
      <c r="J2" s="149"/>
      <c r="K2" s="197"/>
      <c r="L2" s="197"/>
      <c r="M2" s="201"/>
      <c r="N2" s="201"/>
      <c r="O2" s="201"/>
      <c r="P2" s="149"/>
    </row>
    <row r="3" spans="1:69" x14ac:dyDescent="0.25">
      <c r="D3" s="150" t="s">
        <v>126</v>
      </c>
      <c r="E3" s="150"/>
      <c r="F3" s="150"/>
      <c r="G3" s="150"/>
      <c r="H3" s="150"/>
      <c r="I3" s="150"/>
      <c r="J3" s="150"/>
      <c r="K3" s="150"/>
      <c r="L3" s="150"/>
      <c r="M3" s="150"/>
      <c r="N3" s="149"/>
      <c r="O3" s="197"/>
      <c r="P3" s="149"/>
    </row>
    <row r="4" spans="1:69" x14ac:dyDescent="0.25">
      <c r="D4" s="150" t="s">
        <v>125</v>
      </c>
      <c r="E4" s="150"/>
      <c r="F4" s="150"/>
      <c r="G4" s="150"/>
      <c r="H4" s="150"/>
      <c r="I4" s="150"/>
      <c r="J4" s="150"/>
      <c r="K4" s="150"/>
      <c r="L4" s="150"/>
      <c r="M4" s="150"/>
    </row>
    <row r="5" spans="1:69" ht="15.75" thickBot="1" x14ac:dyDescent="0.3">
      <c r="D5" s="178" t="s">
        <v>766</v>
      </c>
      <c r="E5" s="178"/>
      <c r="F5" s="178"/>
      <c r="G5" s="178"/>
      <c r="H5" s="178"/>
      <c r="I5" s="178"/>
      <c r="J5" s="178"/>
      <c r="K5" s="178"/>
      <c r="L5" s="178"/>
      <c r="M5" s="178"/>
      <c r="O5" s="48"/>
    </row>
    <row r="6" spans="1:69" ht="15.75" thickBot="1" x14ac:dyDescent="0.3">
      <c r="N6" s="48"/>
      <c r="X6" s="263" t="s">
        <v>771</v>
      </c>
      <c r="Y6" s="264"/>
      <c r="Z6" s="264"/>
      <c r="AA6" s="264"/>
      <c r="AB6" s="264"/>
      <c r="AC6" s="264"/>
      <c r="AD6" s="264"/>
      <c r="AE6" s="264"/>
      <c r="AF6" s="265"/>
      <c r="AG6" s="266" t="s">
        <v>773</v>
      </c>
      <c r="AH6" s="267"/>
      <c r="AI6" s="267"/>
      <c r="AJ6" s="267"/>
      <c r="AK6" s="267"/>
      <c r="AL6" s="267"/>
      <c r="AM6" s="267"/>
      <c r="AN6" s="267"/>
      <c r="AO6" s="268"/>
      <c r="AP6" s="263" t="s">
        <v>772</v>
      </c>
      <c r="AQ6" s="264"/>
      <c r="AR6" s="264"/>
      <c r="AS6" s="264"/>
      <c r="AT6" s="264"/>
      <c r="AU6" s="264"/>
      <c r="AV6" s="264"/>
      <c r="AW6" s="264"/>
      <c r="AX6" s="265"/>
      <c r="AY6" s="266" t="s">
        <v>774</v>
      </c>
      <c r="AZ6" s="267"/>
      <c r="BA6" s="267"/>
      <c r="BB6" s="267"/>
      <c r="BC6" s="267"/>
      <c r="BD6" s="267"/>
      <c r="BE6" s="267"/>
      <c r="BF6" s="267"/>
      <c r="BG6" s="268"/>
      <c r="BH6" s="269" t="s">
        <v>775</v>
      </c>
      <c r="BI6" s="270"/>
      <c r="BJ6" s="270"/>
      <c r="BK6" s="270"/>
      <c r="BL6" s="270"/>
      <c r="BM6" s="270"/>
      <c r="BN6" s="270"/>
      <c r="BO6" s="271"/>
    </row>
    <row r="7" spans="1:69" ht="36.75" thickBot="1" x14ac:dyDescent="0.3">
      <c r="A7" s="240" t="s">
        <v>80</v>
      </c>
      <c r="B7" s="241" t="s">
        <v>81</v>
      </c>
      <c r="C7" s="241" t="s">
        <v>142</v>
      </c>
      <c r="D7" s="241" t="s">
        <v>141</v>
      </c>
      <c r="E7" s="241" t="s">
        <v>82</v>
      </c>
      <c r="F7" s="241" t="s">
        <v>119</v>
      </c>
      <c r="G7" s="241" t="s">
        <v>86</v>
      </c>
      <c r="H7" s="241" t="s">
        <v>16</v>
      </c>
      <c r="I7" s="241" t="s">
        <v>83</v>
      </c>
      <c r="J7" s="241" t="s">
        <v>120</v>
      </c>
      <c r="K7" s="241" t="s">
        <v>569</v>
      </c>
      <c r="L7" s="241" t="s">
        <v>12</v>
      </c>
      <c r="M7" s="241" t="s">
        <v>88</v>
      </c>
      <c r="N7" s="241" t="s">
        <v>87</v>
      </c>
      <c r="O7" s="241" t="s">
        <v>90</v>
      </c>
      <c r="P7" s="241" t="s">
        <v>91</v>
      </c>
      <c r="Q7" s="241" t="s">
        <v>13</v>
      </c>
      <c r="R7" s="241" t="s">
        <v>0</v>
      </c>
      <c r="S7" s="241" t="s">
        <v>85</v>
      </c>
      <c r="T7" s="241" t="s">
        <v>16</v>
      </c>
      <c r="U7" s="242" t="s">
        <v>768</v>
      </c>
      <c r="V7" s="242" t="s">
        <v>569</v>
      </c>
      <c r="W7" s="243" t="s">
        <v>17</v>
      </c>
      <c r="X7" s="244" t="s">
        <v>16</v>
      </c>
      <c r="Y7" s="244" t="s">
        <v>120</v>
      </c>
      <c r="Z7" s="244" t="s">
        <v>569</v>
      </c>
      <c r="AA7" s="244" t="s">
        <v>16</v>
      </c>
      <c r="AB7" s="244" t="s">
        <v>569</v>
      </c>
      <c r="AC7" s="244" t="s">
        <v>15</v>
      </c>
      <c r="AD7" s="244" t="s">
        <v>20</v>
      </c>
      <c r="AE7" s="244" t="s">
        <v>15</v>
      </c>
      <c r="AF7" s="244" t="s">
        <v>20</v>
      </c>
      <c r="AG7" s="241" t="s">
        <v>16</v>
      </c>
      <c r="AH7" s="241" t="s">
        <v>120</v>
      </c>
      <c r="AI7" s="241" t="s">
        <v>569</v>
      </c>
      <c r="AJ7" s="241" t="s">
        <v>16</v>
      </c>
      <c r="AK7" s="241" t="s">
        <v>569</v>
      </c>
      <c r="AL7" s="241" t="s">
        <v>15</v>
      </c>
      <c r="AM7" s="241" t="s">
        <v>20</v>
      </c>
      <c r="AN7" s="241" t="s">
        <v>15</v>
      </c>
      <c r="AO7" s="241" t="s">
        <v>20</v>
      </c>
      <c r="AP7" s="244" t="s">
        <v>16</v>
      </c>
      <c r="AQ7" s="244" t="s">
        <v>120</v>
      </c>
      <c r="AR7" s="244" t="s">
        <v>569</v>
      </c>
      <c r="AS7" s="244" t="s">
        <v>16</v>
      </c>
      <c r="AT7" s="244" t="s">
        <v>569</v>
      </c>
      <c r="AU7" s="244" t="s">
        <v>15</v>
      </c>
      <c r="AV7" s="244" t="s">
        <v>20</v>
      </c>
      <c r="AW7" s="244" t="s">
        <v>15</v>
      </c>
      <c r="AX7" s="244" t="s">
        <v>20</v>
      </c>
      <c r="AY7" s="241" t="s">
        <v>16</v>
      </c>
      <c r="AZ7" s="241" t="s">
        <v>120</v>
      </c>
      <c r="BA7" s="241" t="s">
        <v>569</v>
      </c>
      <c r="BB7" s="241" t="s">
        <v>16</v>
      </c>
      <c r="BC7" s="241" t="s">
        <v>569</v>
      </c>
      <c r="BD7" s="241" t="s">
        <v>15</v>
      </c>
      <c r="BE7" s="241" t="s">
        <v>20</v>
      </c>
      <c r="BF7" s="241" t="s">
        <v>15</v>
      </c>
      <c r="BG7" s="241" t="s">
        <v>20</v>
      </c>
      <c r="BH7" s="245" t="s">
        <v>15</v>
      </c>
      <c r="BI7" s="245" t="s">
        <v>20</v>
      </c>
      <c r="BJ7" s="245" t="s">
        <v>15</v>
      </c>
      <c r="BK7" s="245" t="s">
        <v>20</v>
      </c>
      <c r="BL7" s="245" t="s">
        <v>15</v>
      </c>
      <c r="BM7" s="245" t="s">
        <v>20</v>
      </c>
      <c r="BN7" s="245" t="s">
        <v>15</v>
      </c>
      <c r="BO7" s="245" t="s">
        <v>20</v>
      </c>
      <c r="BP7" s="243" t="s">
        <v>770</v>
      </c>
    </row>
    <row r="8" spans="1:69" ht="60" x14ac:dyDescent="0.25">
      <c r="A8" s="248">
        <v>11200</v>
      </c>
      <c r="B8" s="249" t="s">
        <v>3</v>
      </c>
      <c r="C8" s="250" t="s">
        <v>291</v>
      </c>
      <c r="D8" s="249" t="s">
        <v>153</v>
      </c>
      <c r="E8" s="250" t="s">
        <v>132</v>
      </c>
      <c r="F8" s="249" t="s">
        <v>133</v>
      </c>
      <c r="G8" s="251" t="s">
        <v>124</v>
      </c>
      <c r="H8" s="250">
        <v>4</v>
      </c>
      <c r="I8" s="250" t="s">
        <v>292</v>
      </c>
      <c r="J8" s="249" t="s">
        <v>24</v>
      </c>
      <c r="K8" s="252">
        <v>0</v>
      </c>
      <c r="L8" s="253">
        <v>1</v>
      </c>
      <c r="M8" s="249" t="s">
        <v>51</v>
      </c>
      <c r="N8" s="249" t="s">
        <v>68</v>
      </c>
      <c r="O8" s="249" t="s">
        <v>21</v>
      </c>
      <c r="P8" s="249" t="s">
        <v>36</v>
      </c>
      <c r="Q8" s="249" t="s">
        <v>75</v>
      </c>
      <c r="R8" s="249" t="s">
        <v>631</v>
      </c>
      <c r="S8" s="249" t="s">
        <v>98</v>
      </c>
      <c r="T8" s="250">
        <v>4</v>
      </c>
      <c r="U8" s="249" t="str">
        <f>+J8</f>
        <v>Reportar el cumplimiento del Plan de Acción de la Dependencia</v>
      </c>
      <c r="V8" s="254">
        <f>+K8</f>
        <v>0</v>
      </c>
      <c r="W8" s="255" t="s">
        <v>117</v>
      </c>
      <c r="X8" s="256">
        <v>1</v>
      </c>
      <c r="Y8" s="249" t="s">
        <v>24</v>
      </c>
      <c r="Z8" s="252">
        <v>0</v>
      </c>
      <c r="AA8" s="257"/>
      <c r="AB8" s="255"/>
      <c r="AC8" s="258">
        <f>+(AA8/X8)</f>
        <v>0</v>
      </c>
      <c r="AD8" s="258" t="e">
        <f>+(AB8/Z8)</f>
        <v>#DIV/0!</v>
      </c>
      <c r="AE8" s="258">
        <f>+(AA8/T8)</f>
        <v>0</v>
      </c>
      <c r="AF8" s="258" t="e">
        <f>+(AB8/V8)</f>
        <v>#DIV/0!</v>
      </c>
      <c r="AG8" s="256">
        <v>1</v>
      </c>
      <c r="AH8" s="249" t="s">
        <v>24</v>
      </c>
      <c r="AI8" s="252">
        <v>0</v>
      </c>
      <c r="AJ8" s="257"/>
      <c r="AK8" s="257"/>
      <c r="AL8" s="258">
        <f>+(AJ8/AG8)</f>
        <v>0</v>
      </c>
      <c r="AM8" s="258" t="e">
        <f>+(AK8/AI8)</f>
        <v>#DIV/0!</v>
      </c>
      <c r="AN8" s="258">
        <f>+(AJ8+AA8)/T8</f>
        <v>0</v>
      </c>
      <c r="AO8" s="258" t="e">
        <f>+(AK8+AB8)/V8</f>
        <v>#DIV/0!</v>
      </c>
      <c r="AP8" s="256">
        <v>1</v>
      </c>
      <c r="AQ8" s="249" t="s">
        <v>24</v>
      </c>
      <c r="AR8" s="252">
        <v>0</v>
      </c>
      <c r="AS8" s="257"/>
      <c r="AT8" s="257"/>
      <c r="AU8" s="258">
        <f>+(AS8/AP8)</f>
        <v>0</v>
      </c>
      <c r="AV8" s="258" t="e">
        <f>+(AT8/AR8)</f>
        <v>#DIV/0!</v>
      </c>
      <c r="AW8" s="258">
        <f>+(AJ8+AA8+AS8)/T8</f>
        <v>0</v>
      </c>
      <c r="AX8" s="258" t="e">
        <f>+(AK8+AB8+AT8)/V8</f>
        <v>#DIV/0!</v>
      </c>
      <c r="AY8" s="256">
        <v>1</v>
      </c>
      <c r="AZ8" s="249" t="s">
        <v>24</v>
      </c>
      <c r="BA8" s="252">
        <v>0</v>
      </c>
      <c r="BB8" s="257"/>
      <c r="BC8" s="257"/>
      <c r="BD8" s="258">
        <f>+(BB8/AY8)</f>
        <v>0</v>
      </c>
      <c r="BE8" s="258" t="e">
        <f>+(BC8/BA8)</f>
        <v>#DIV/0!</v>
      </c>
      <c r="BF8" s="258">
        <f>+(AJ8+AA8+AS8+BB8)/T8</f>
        <v>0</v>
      </c>
      <c r="BG8" s="258" t="e">
        <f>+(AK8+AB8+AT8+BC8)/V8</f>
        <v>#DIV/0!</v>
      </c>
      <c r="BH8" s="259">
        <f>IF(AND(X8=0,AA8=0),"No Prog ni Ejec",IF(X8=0,CONCATENATE("No Prog, Ejec=  ",AA8),AA8/X8))</f>
        <v>0</v>
      </c>
      <c r="BI8" s="259" t="str">
        <f>IF(AND(Z8=0,AB8=0),"No Prog ni Ejec",IF(Z8=0,CONCATENATE("No Prog, Ejec=  ",AB8),AB8/Z8))</f>
        <v>No Prog ni Ejec</v>
      </c>
      <c r="BJ8" s="259">
        <f>IF(AND(AG8=0,AJ8=0),"No Prog ni Ejec",IF(AG8=0,CONCATENATE("No Prog, Ejec=  ",AJ8),AJ8/AG8))</f>
        <v>0</v>
      </c>
      <c r="BK8" s="259" t="str">
        <f>IF(AND(AI8=0,AK8=0),"No Prog ni Ejec",IF(AI8=0,CONCATENATE("No Prog, Ejec=  ",AK8),AK8/AI8))</f>
        <v>No Prog ni Ejec</v>
      </c>
      <c r="BL8" s="259">
        <f>IF(AND(AP8=0,AS8=0),"No Prog ni Ejec",IF(AP8=0,CONCATENATE("No Prog, Ejec=  ",AS8),AS8/AP8))</f>
        <v>0</v>
      </c>
      <c r="BM8" s="259" t="str">
        <f>IF(AND(AR8=0,AT8=0),"No Prog ni Ejec",IF(AR8=0,CONCATENATE("No Prog, Ejec=  ",AT8),AT8/AR8))</f>
        <v>No Prog ni Ejec</v>
      </c>
      <c r="BN8" s="259">
        <f>IF(AND(AY8=0,BB8=0),"No Prog ni Ejec",IF(AY8=0,CONCATENATE("No Prog, Ejec=  ",BB8),BB8/AY8))</f>
        <v>0</v>
      </c>
      <c r="BO8" s="259" t="str">
        <f>IF(AND(BA8=0,BC8=0),"No Prog ni Ejec",IF(BA8=0,CONCATENATE("No Prog, Ejec=  ",BC8),BC8/BA8))</f>
        <v>No Prog ni Ejec</v>
      </c>
      <c r="BP8" s="260"/>
      <c r="BQ8" s="228"/>
    </row>
    <row r="9" spans="1:69" ht="105" x14ac:dyDescent="0.25">
      <c r="A9" s="220">
        <v>11200</v>
      </c>
      <c r="B9" s="203" t="s">
        <v>3</v>
      </c>
      <c r="C9" s="202" t="s">
        <v>152</v>
      </c>
      <c r="D9" s="203" t="s">
        <v>256</v>
      </c>
      <c r="E9" s="202" t="s">
        <v>154</v>
      </c>
      <c r="F9" s="203" t="s">
        <v>149</v>
      </c>
      <c r="G9" s="204" t="s">
        <v>124</v>
      </c>
      <c r="H9" s="202">
        <v>1</v>
      </c>
      <c r="I9" s="202" t="s">
        <v>155</v>
      </c>
      <c r="J9" s="203" t="s">
        <v>148</v>
      </c>
      <c r="K9" s="205">
        <v>500000000</v>
      </c>
      <c r="L9" s="206">
        <v>1</v>
      </c>
      <c r="M9" s="203" t="s">
        <v>48</v>
      </c>
      <c r="N9" s="203" t="s">
        <v>62</v>
      </c>
      <c r="O9" s="203" t="s">
        <v>37</v>
      </c>
      <c r="P9" s="203" t="s">
        <v>40</v>
      </c>
      <c r="Q9" s="203" t="s">
        <v>227</v>
      </c>
      <c r="R9" s="203" t="s">
        <v>182</v>
      </c>
      <c r="S9" s="203" t="s">
        <v>99</v>
      </c>
      <c r="T9" s="206">
        <v>1</v>
      </c>
      <c r="U9" s="246" t="str">
        <f>+J9</f>
        <v>Diseño y ejecución de estrategias de campaña Marketing para la ADRES.</v>
      </c>
      <c r="V9" s="247">
        <f>+K9</f>
        <v>500000000</v>
      </c>
      <c r="W9" s="207" t="s">
        <v>117</v>
      </c>
      <c r="X9" s="232">
        <v>0.3</v>
      </c>
      <c r="Y9" s="203" t="s">
        <v>148</v>
      </c>
      <c r="Z9" s="205">
        <v>150000000</v>
      </c>
      <c r="AA9" s="229"/>
      <c r="AB9" s="229"/>
      <c r="AC9" s="230">
        <f t="shared" ref="AC9:AC72" si="0">+(AA9/X9)</f>
        <v>0</v>
      </c>
      <c r="AD9" s="230">
        <f t="shared" ref="AD9:AD72" si="1">+(AB9/Z9)</f>
        <v>0</v>
      </c>
      <c r="AE9" s="230">
        <f t="shared" ref="AE9:AE72" si="2">+(AA9/T9)</f>
        <v>0</v>
      </c>
      <c r="AF9" s="230">
        <f t="shared" ref="AF9:AF72" si="3">+(AB9/V9)</f>
        <v>0</v>
      </c>
      <c r="AG9" s="232">
        <v>0.3</v>
      </c>
      <c r="AH9" s="203" t="s">
        <v>148</v>
      </c>
      <c r="AI9" s="205">
        <v>150000000</v>
      </c>
      <c r="AJ9" s="229"/>
      <c r="AK9" s="229"/>
      <c r="AL9" s="230">
        <f t="shared" ref="AL9:AL72" si="4">+(AJ9/AG9)</f>
        <v>0</v>
      </c>
      <c r="AM9" s="230">
        <f t="shared" ref="AM9:AM72" si="5">+(AK9/AI9)</f>
        <v>0</v>
      </c>
      <c r="AN9" s="230">
        <f t="shared" ref="AN9:AN72" si="6">+(AJ9+AA9)/T9</f>
        <v>0</v>
      </c>
      <c r="AO9" s="230">
        <f t="shared" ref="AO9:AO72" si="7">+(AK9+AB9)/V9</f>
        <v>0</v>
      </c>
      <c r="AP9" s="232">
        <v>0.3</v>
      </c>
      <c r="AQ9" s="203" t="s">
        <v>148</v>
      </c>
      <c r="AR9" s="205">
        <v>150000000</v>
      </c>
      <c r="AS9" s="229"/>
      <c r="AT9" s="229"/>
      <c r="AU9" s="230">
        <f>+(AS9/AP9)</f>
        <v>0</v>
      </c>
      <c r="AV9" s="230">
        <f>+(AT9/AR9)</f>
        <v>0</v>
      </c>
      <c r="AW9" s="230">
        <f>+(AJ9+AA9+AS9)/T9</f>
        <v>0</v>
      </c>
      <c r="AX9" s="230">
        <f>+(AK9+AB9+AT9)/V9</f>
        <v>0</v>
      </c>
      <c r="AY9" s="232">
        <v>0.1</v>
      </c>
      <c r="AZ9" s="203" t="s">
        <v>148</v>
      </c>
      <c r="BA9" s="205">
        <v>50000000</v>
      </c>
      <c r="BB9" s="229"/>
      <c r="BC9" s="229"/>
      <c r="BD9" s="230">
        <f t="shared" ref="BD9" si="8">+(BB9/AY9)</f>
        <v>0</v>
      </c>
      <c r="BE9" s="230">
        <f t="shared" ref="BE9" si="9">+(BC9/BA9)</f>
        <v>0</v>
      </c>
      <c r="BF9" s="230">
        <f t="shared" ref="BF9" si="10">+(AJ9+AA9+AS9+BB9)/T9</f>
        <v>0</v>
      </c>
      <c r="BG9" s="230">
        <f t="shared" ref="BG9" si="11">+(AK9+AB9+AT9+BC9)/V9</f>
        <v>0</v>
      </c>
      <c r="BH9" s="231">
        <f t="shared" ref="BH9:BH72" si="12">IF(AND(X9=0,AA9=0),"No Prog ni Ejec",IF(X9=0,CONCATENATE("No Prog, Ejec=  ",AA9),AA9/X9))</f>
        <v>0</v>
      </c>
      <c r="BI9" s="231">
        <f t="shared" ref="BI9:BI72" si="13">IF(AND(Z9=0,AB9=0),"No Prog ni Ejec",IF(Z9=0,CONCATENATE("No Prog, Ejec=  ",AB9),AB9/Z9))</f>
        <v>0</v>
      </c>
      <c r="BJ9" s="231">
        <f t="shared" ref="BJ9:BJ72" si="14">IF(AND(AG9=0,AJ9=0),"No Prog ni Ejec",IF(AG9=0,CONCATENATE("No Prog, Ejec=  ",AJ9),AJ9/AG9))</f>
        <v>0</v>
      </c>
      <c r="BK9" s="231">
        <f t="shared" ref="BK9:BK72" si="15">IF(AND(AI9=0,AK9=0),"No Prog ni Ejec",IF(AI9=0,CONCATENATE("No Prog, Ejec=  ",AK9),AK9/AI9))</f>
        <v>0</v>
      </c>
      <c r="BL9" s="231">
        <f t="shared" ref="BL9:BL72" si="16">IF(AND(AP9=0,AS9=0),"No Prog ni Ejec",IF(AP9=0,CONCATENATE("No Prog, Ejec=  ",AS9),AS9/AP9))</f>
        <v>0</v>
      </c>
      <c r="BM9" s="231">
        <f t="shared" ref="BM9:BM72" si="17">IF(AND(AR9=0,AT9=0),"No Prog ni Ejec",IF(AR9=0,CONCATENATE("No Prog, Ejec=  ",AT9),AT9/AR9))</f>
        <v>0</v>
      </c>
      <c r="BN9" s="231">
        <f t="shared" ref="BN9:BN72" si="18">IF(AND(AY9=0,BB9=0),"No Prog ni Ejec",IF(AY9=0,CONCATENATE("No Prog, Ejec=  ",BB9),BB9/AY9))</f>
        <v>0</v>
      </c>
      <c r="BO9" s="231">
        <f t="shared" ref="BO9:BO72" si="19">IF(AND(BA9=0,BC9=0),"No Prog ni Ejec",IF(BA9=0,CONCATENATE("No Prog, Ejec=  ",BC9),BC9/BA9))</f>
        <v>0</v>
      </c>
      <c r="BP9" s="234"/>
      <c r="BQ9" s="228"/>
    </row>
    <row r="10" spans="1:69" ht="60" x14ac:dyDescent="0.25">
      <c r="A10" s="220">
        <v>11300</v>
      </c>
      <c r="B10" s="203" t="s">
        <v>4</v>
      </c>
      <c r="C10" s="202" t="s">
        <v>150</v>
      </c>
      <c r="D10" s="203" t="s">
        <v>153</v>
      </c>
      <c r="E10" s="202" t="s">
        <v>151</v>
      </c>
      <c r="F10" s="203" t="s">
        <v>133</v>
      </c>
      <c r="G10" s="204" t="s">
        <v>124</v>
      </c>
      <c r="H10" s="202">
        <v>4</v>
      </c>
      <c r="I10" s="202" t="s">
        <v>293</v>
      </c>
      <c r="J10" s="203" t="s">
        <v>24</v>
      </c>
      <c r="K10" s="205">
        <v>0</v>
      </c>
      <c r="L10" s="206">
        <v>1</v>
      </c>
      <c r="M10" s="203" t="s">
        <v>51</v>
      </c>
      <c r="N10" s="203" t="s">
        <v>68</v>
      </c>
      <c r="O10" s="203" t="s">
        <v>21</v>
      </c>
      <c r="P10" s="203" t="s">
        <v>36</v>
      </c>
      <c r="Q10" s="203" t="s">
        <v>75</v>
      </c>
      <c r="R10" s="203" t="s">
        <v>631</v>
      </c>
      <c r="S10" s="203" t="s">
        <v>98</v>
      </c>
      <c r="T10" s="202">
        <v>4</v>
      </c>
      <c r="U10" s="246" t="str">
        <f t="shared" ref="U10:U73" si="20">+J10</f>
        <v>Reportar el cumplimiento del Plan de Acción de la Dependencia</v>
      </c>
      <c r="V10" s="247">
        <f t="shared" ref="V10:V73" si="21">+K10</f>
        <v>0</v>
      </c>
      <c r="W10" s="207" t="s">
        <v>117</v>
      </c>
      <c r="X10" s="213">
        <v>1</v>
      </c>
      <c r="Y10" s="207" t="s">
        <v>24</v>
      </c>
      <c r="Z10" s="205">
        <v>0</v>
      </c>
      <c r="AA10" s="229"/>
      <c r="AB10" s="229"/>
      <c r="AC10" s="230">
        <f t="shared" si="0"/>
        <v>0</v>
      </c>
      <c r="AD10" s="230" t="e">
        <f t="shared" si="1"/>
        <v>#DIV/0!</v>
      </c>
      <c r="AE10" s="230">
        <f t="shared" si="2"/>
        <v>0</v>
      </c>
      <c r="AF10" s="230" t="e">
        <f t="shared" si="3"/>
        <v>#DIV/0!</v>
      </c>
      <c r="AG10" s="213">
        <v>1</v>
      </c>
      <c r="AH10" s="207" t="s">
        <v>24</v>
      </c>
      <c r="AI10" s="205">
        <v>0</v>
      </c>
      <c r="AJ10" s="229"/>
      <c r="AK10" s="229"/>
      <c r="AL10" s="230">
        <f t="shared" si="4"/>
        <v>0</v>
      </c>
      <c r="AM10" s="230" t="e">
        <f t="shared" si="5"/>
        <v>#DIV/0!</v>
      </c>
      <c r="AN10" s="230">
        <f t="shared" si="6"/>
        <v>0</v>
      </c>
      <c r="AO10" s="230" t="e">
        <f t="shared" si="7"/>
        <v>#DIV/0!</v>
      </c>
      <c r="AP10" s="213">
        <v>1</v>
      </c>
      <c r="AQ10" s="207" t="s">
        <v>24</v>
      </c>
      <c r="AR10" s="205">
        <v>0</v>
      </c>
      <c r="AS10" s="229"/>
      <c r="AT10" s="229"/>
      <c r="AU10" s="230">
        <f t="shared" ref="AU9:AU72" si="22">+(AS10/AP10)</f>
        <v>0</v>
      </c>
      <c r="AV10" s="230" t="e">
        <f t="shared" ref="AV9:AV72" si="23">+(AT10/AR10)</f>
        <v>#DIV/0!</v>
      </c>
      <c r="AW10" s="230">
        <f t="shared" ref="AW9:AW72" si="24">+(AJ10+AA10+AS10)/T10</f>
        <v>0</v>
      </c>
      <c r="AX10" s="230" t="e">
        <f t="shared" ref="AX9:AX72" si="25">+(AK10+AB10+AT10)/V10</f>
        <v>#DIV/0!</v>
      </c>
      <c r="AY10" s="213">
        <v>1</v>
      </c>
      <c r="AZ10" s="207" t="s">
        <v>24</v>
      </c>
      <c r="BA10" s="205">
        <v>0</v>
      </c>
      <c r="BB10" s="229"/>
      <c r="BC10" s="229"/>
      <c r="BD10" s="208">
        <f t="shared" ref="BD10:BD73" si="26">+(BB10/AY10)</f>
        <v>0</v>
      </c>
      <c r="BE10" s="208" t="e">
        <f t="shared" ref="BE10:BE73" si="27">+(BC10/BA10)</f>
        <v>#DIV/0!</v>
      </c>
      <c r="BF10" s="208">
        <f t="shared" ref="BF10:BF73" si="28">+(AJ10+AA10+AS10+BB10)/T10</f>
        <v>0</v>
      </c>
      <c r="BG10" s="208" t="e">
        <f t="shared" ref="BG10:BG73" si="29">+(AK10+AB10+AT10+BC10)/V10</f>
        <v>#DIV/0!</v>
      </c>
      <c r="BH10" s="231">
        <f t="shared" si="12"/>
        <v>0</v>
      </c>
      <c r="BI10" s="231" t="str">
        <f t="shared" si="13"/>
        <v>No Prog ni Ejec</v>
      </c>
      <c r="BJ10" s="231">
        <f t="shared" si="14"/>
        <v>0</v>
      </c>
      <c r="BK10" s="231" t="str">
        <f t="shared" si="15"/>
        <v>No Prog ni Ejec</v>
      </c>
      <c r="BL10" s="231">
        <f t="shared" si="16"/>
        <v>0</v>
      </c>
      <c r="BM10" s="231" t="str">
        <f t="shared" si="17"/>
        <v>No Prog ni Ejec</v>
      </c>
      <c r="BN10" s="231">
        <f t="shared" si="18"/>
        <v>0</v>
      </c>
      <c r="BO10" s="231" t="str">
        <f t="shared" si="19"/>
        <v>No Prog ni Ejec</v>
      </c>
      <c r="BP10" s="234"/>
      <c r="BQ10" s="228"/>
    </row>
    <row r="11" spans="1:69" ht="105" x14ac:dyDescent="0.25">
      <c r="A11" s="220">
        <v>11300</v>
      </c>
      <c r="B11" s="203" t="s">
        <v>4</v>
      </c>
      <c r="C11" s="202" t="s">
        <v>157</v>
      </c>
      <c r="D11" s="203" t="s">
        <v>256</v>
      </c>
      <c r="E11" s="202" t="s">
        <v>576</v>
      </c>
      <c r="F11" s="203" t="s">
        <v>159</v>
      </c>
      <c r="G11" s="204" t="s">
        <v>123</v>
      </c>
      <c r="H11" s="208">
        <v>1</v>
      </c>
      <c r="I11" s="202" t="s">
        <v>577</v>
      </c>
      <c r="J11" s="203" t="s">
        <v>156</v>
      </c>
      <c r="K11" s="205">
        <v>0</v>
      </c>
      <c r="L11" s="206">
        <v>1</v>
      </c>
      <c r="M11" s="203" t="s">
        <v>51</v>
      </c>
      <c r="N11" s="203" t="s">
        <v>68</v>
      </c>
      <c r="O11" s="203" t="s">
        <v>21</v>
      </c>
      <c r="P11" s="203" t="s">
        <v>36</v>
      </c>
      <c r="Q11" s="203" t="s">
        <v>75</v>
      </c>
      <c r="R11" s="203" t="s">
        <v>672</v>
      </c>
      <c r="S11" s="203" t="s">
        <v>98</v>
      </c>
      <c r="T11" s="206">
        <v>1</v>
      </c>
      <c r="U11" s="246" t="str">
        <f t="shared" si="20"/>
        <v>Formular los proceso y procedimientos en el marco del MIPG</v>
      </c>
      <c r="V11" s="247">
        <f t="shared" si="21"/>
        <v>0</v>
      </c>
      <c r="W11" s="207" t="s">
        <v>117</v>
      </c>
      <c r="X11" s="208">
        <v>0.25</v>
      </c>
      <c r="Y11" s="207" t="s">
        <v>156</v>
      </c>
      <c r="Z11" s="205">
        <v>0</v>
      </c>
      <c r="AA11" s="229"/>
      <c r="AB11" s="229"/>
      <c r="AC11" s="230">
        <f t="shared" si="0"/>
        <v>0</v>
      </c>
      <c r="AD11" s="230" t="e">
        <f t="shared" si="1"/>
        <v>#DIV/0!</v>
      </c>
      <c r="AE11" s="230">
        <f t="shared" si="2"/>
        <v>0</v>
      </c>
      <c r="AF11" s="230" t="e">
        <f t="shared" si="3"/>
        <v>#DIV/0!</v>
      </c>
      <c r="AG11" s="208">
        <v>0.25</v>
      </c>
      <c r="AH11" s="207" t="s">
        <v>156</v>
      </c>
      <c r="AI11" s="205">
        <v>0</v>
      </c>
      <c r="AJ11" s="229"/>
      <c r="AK11" s="229"/>
      <c r="AL11" s="230">
        <f t="shared" si="4"/>
        <v>0</v>
      </c>
      <c r="AM11" s="230" t="e">
        <f t="shared" si="5"/>
        <v>#DIV/0!</v>
      </c>
      <c r="AN11" s="230">
        <f t="shared" si="6"/>
        <v>0</v>
      </c>
      <c r="AO11" s="230" t="e">
        <f t="shared" si="7"/>
        <v>#DIV/0!</v>
      </c>
      <c r="AP11" s="208">
        <v>0.25</v>
      </c>
      <c r="AQ11" s="207" t="s">
        <v>156</v>
      </c>
      <c r="AR11" s="205">
        <v>0</v>
      </c>
      <c r="AS11" s="229"/>
      <c r="AT11" s="229"/>
      <c r="AU11" s="230">
        <f t="shared" si="22"/>
        <v>0</v>
      </c>
      <c r="AV11" s="230" t="e">
        <f t="shared" si="23"/>
        <v>#DIV/0!</v>
      </c>
      <c r="AW11" s="230">
        <f t="shared" si="24"/>
        <v>0</v>
      </c>
      <c r="AX11" s="230" t="e">
        <f t="shared" si="25"/>
        <v>#DIV/0!</v>
      </c>
      <c r="AY11" s="208">
        <v>0.25</v>
      </c>
      <c r="AZ11" s="207" t="s">
        <v>156</v>
      </c>
      <c r="BA11" s="205">
        <v>0</v>
      </c>
      <c r="BB11" s="229"/>
      <c r="BC11" s="229"/>
      <c r="BD11" s="208">
        <f t="shared" si="26"/>
        <v>0</v>
      </c>
      <c r="BE11" s="208" t="e">
        <f t="shared" si="27"/>
        <v>#DIV/0!</v>
      </c>
      <c r="BF11" s="208">
        <f t="shared" si="28"/>
        <v>0</v>
      </c>
      <c r="BG11" s="208" t="e">
        <f t="shared" si="29"/>
        <v>#DIV/0!</v>
      </c>
      <c r="BH11" s="231">
        <f t="shared" si="12"/>
        <v>0</v>
      </c>
      <c r="BI11" s="231" t="str">
        <f t="shared" si="13"/>
        <v>No Prog ni Ejec</v>
      </c>
      <c r="BJ11" s="231">
        <f t="shared" si="14"/>
        <v>0</v>
      </c>
      <c r="BK11" s="231" t="str">
        <f t="shared" si="15"/>
        <v>No Prog ni Ejec</v>
      </c>
      <c r="BL11" s="231">
        <f t="shared" si="16"/>
        <v>0</v>
      </c>
      <c r="BM11" s="231" t="str">
        <f t="shared" si="17"/>
        <v>No Prog ni Ejec</v>
      </c>
      <c r="BN11" s="231">
        <f t="shared" si="18"/>
        <v>0</v>
      </c>
      <c r="BO11" s="231" t="str">
        <f t="shared" si="19"/>
        <v>No Prog ni Ejec</v>
      </c>
      <c r="BP11" s="234"/>
      <c r="BQ11" s="228"/>
    </row>
    <row r="12" spans="1:69" ht="105" x14ac:dyDescent="0.25">
      <c r="A12" s="220">
        <v>11300</v>
      </c>
      <c r="B12" s="203" t="s">
        <v>4</v>
      </c>
      <c r="C12" s="202" t="s">
        <v>157</v>
      </c>
      <c r="D12" s="203" t="s">
        <v>256</v>
      </c>
      <c r="E12" s="202" t="s">
        <v>158</v>
      </c>
      <c r="F12" s="203" t="s">
        <v>127</v>
      </c>
      <c r="G12" s="204" t="s">
        <v>123</v>
      </c>
      <c r="H12" s="208">
        <v>1</v>
      </c>
      <c r="I12" s="202" t="s">
        <v>294</v>
      </c>
      <c r="J12" s="203" t="s">
        <v>128</v>
      </c>
      <c r="K12" s="205">
        <v>0</v>
      </c>
      <c r="L12" s="206">
        <v>1</v>
      </c>
      <c r="M12" s="203" t="s">
        <v>51</v>
      </c>
      <c r="N12" s="203" t="s">
        <v>68</v>
      </c>
      <c r="O12" s="203" t="s">
        <v>21</v>
      </c>
      <c r="P12" s="203" t="s">
        <v>36</v>
      </c>
      <c r="Q12" s="203" t="s">
        <v>75</v>
      </c>
      <c r="R12" s="203" t="s">
        <v>570</v>
      </c>
      <c r="S12" s="203" t="s">
        <v>98</v>
      </c>
      <c r="T12" s="206">
        <v>1</v>
      </c>
      <c r="U12" s="246" t="str">
        <f t="shared" si="20"/>
        <v>Remitir informes trimestrales de los indicadores formulados y las acciones de mejoras</v>
      </c>
      <c r="V12" s="247">
        <f t="shared" si="21"/>
        <v>0</v>
      </c>
      <c r="W12" s="207" t="s">
        <v>117</v>
      </c>
      <c r="X12" s="208">
        <v>0</v>
      </c>
      <c r="Y12" s="207" t="s">
        <v>128</v>
      </c>
      <c r="Z12" s="205">
        <v>0</v>
      </c>
      <c r="AA12" s="229"/>
      <c r="AB12" s="229"/>
      <c r="AC12" s="230" t="e">
        <f t="shared" si="0"/>
        <v>#DIV/0!</v>
      </c>
      <c r="AD12" s="230" t="e">
        <f>+(AB12/Z12)</f>
        <v>#DIV/0!</v>
      </c>
      <c r="AE12" s="230">
        <f>+(AA12/T12)</f>
        <v>0</v>
      </c>
      <c r="AF12" s="230" t="e">
        <f>+(AB12/V12)</f>
        <v>#DIV/0!</v>
      </c>
      <c r="AG12" s="208">
        <v>0</v>
      </c>
      <c r="AH12" s="207" t="s">
        <v>128</v>
      </c>
      <c r="AI12" s="205">
        <v>0</v>
      </c>
      <c r="AJ12" s="229"/>
      <c r="AK12" s="229"/>
      <c r="AL12" s="230" t="e">
        <f t="shared" si="4"/>
        <v>#DIV/0!</v>
      </c>
      <c r="AM12" s="230" t="e">
        <f t="shared" si="5"/>
        <v>#DIV/0!</v>
      </c>
      <c r="AN12" s="230">
        <f t="shared" si="6"/>
        <v>0</v>
      </c>
      <c r="AO12" s="230" t="e">
        <f t="shared" si="7"/>
        <v>#DIV/0!</v>
      </c>
      <c r="AP12" s="208">
        <v>0</v>
      </c>
      <c r="AQ12" s="207" t="s">
        <v>128</v>
      </c>
      <c r="AR12" s="205">
        <v>0</v>
      </c>
      <c r="AS12" s="229"/>
      <c r="AT12" s="229"/>
      <c r="AU12" s="230" t="e">
        <f t="shared" si="22"/>
        <v>#DIV/0!</v>
      </c>
      <c r="AV12" s="230" t="e">
        <f t="shared" si="23"/>
        <v>#DIV/0!</v>
      </c>
      <c r="AW12" s="230">
        <f t="shared" si="24"/>
        <v>0</v>
      </c>
      <c r="AX12" s="230" t="e">
        <f t="shared" si="25"/>
        <v>#DIV/0!</v>
      </c>
      <c r="AY12" s="208">
        <v>1</v>
      </c>
      <c r="AZ12" s="207" t="s">
        <v>128</v>
      </c>
      <c r="BA12" s="205">
        <v>0</v>
      </c>
      <c r="BB12" s="229"/>
      <c r="BC12" s="229"/>
      <c r="BD12" s="208">
        <f t="shared" si="26"/>
        <v>0</v>
      </c>
      <c r="BE12" s="208" t="e">
        <f t="shared" si="27"/>
        <v>#DIV/0!</v>
      </c>
      <c r="BF12" s="208">
        <f t="shared" si="28"/>
        <v>0</v>
      </c>
      <c r="BG12" s="208" t="e">
        <f t="shared" si="29"/>
        <v>#DIV/0!</v>
      </c>
      <c r="BH12" s="231" t="str">
        <f t="shared" si="12"/>
        <v>No Prog ni Ejec</v>
      </c>
      <c r="BI12" s="231" t="str">
        <f t="shared" si="13"/>
        <v>No Prog ni Ejec</v>
      </c>
      <c r="BJ12" s="231" t="str">
        <f t="shared" si="14"/>
        <v>No Prog ni Ejec</v>
      </c>
      <c r="BK12" s="231" t="str">
        <f t="shared" si="15"/>
        <v>No Prog ni Ejec</v>
      </c>
      <c r="BL12" s="231" t="str">
        <f t="shared" si="16"/>
        <v>No Prog ni Ejec</v>
      </c>
      <c r="BM12" s="231" t="str">
        <f t="shared" si="17"/>
        <v>No Prog ni Ejec</v>
      </c>
      <c r="BN12" s="231">
        <f t="shared" si="18"/>
        <v>0</v>
      </c>
      <c r="BO12" s="231" t="str">
        <f t="shared" si="19"/>
        <v>No Prog ni Ejec</v>
      </c>
      <c r="BP12" s="234"/>
      <c r="BQ12" s="228"/>
    </row>
    <row r="13" spans="1:69" ht="60" x14ac:dyDescent="0.25">
      <c r="A13" s="220">
        <v>11300</v>
      </c>
      <c r="B13" s="203" t="s">
        <v>4</v>
      </c>
      <c r="C13" s="202" t="s">
        <v>160</v>
      </c>
      <c r="D13" s="203" t="s">
        <v>145</v>
      </c>
      <c r="E13" s="202" t="s">
        <v>161</v>
      </c>
      <c r="F13" s="203" t="s">
        <v>162</v>
      </c>
      <c r="G13" s="204" t="s">
        <v>123</v>
      </c>
      <c r="H13" s="208">
        <v>1</v>
      </c>
      <c r="I13" s="202" t="s">
        <v>295</v>
      </c>
      <c r="J13" s="203" t="s">
        <v>165</v>
      </c>
      <c r="K13" s="205">
        <v>74955308000</v>
      </c>
      <c r="L13" s="209">
        <v>1.7542864196212072E-3</v>
      </c>
      <c r="M13" s="203" t="s">
        <v>46</v>
      </c>
      <c r="N13" s="203" t="s">
        <v>68</v>
      </c>
      <c r="O13" s="203" t="s">
        <v>21</v>
      </c>
      <c r="P13" s="203" t="s">
        <v>36</v>
      </c>
      <c r="Q13" s="203" t="s">
        <v>213</v>
      </c>
      <c r="R13" s="203" t="s">
        <v>182</v>
      </c>
      <c r="S13" s="203" t="s">
        <v>99</v>
      </c>
      <c r="T13" s="206">
        <v>1</v>
      </c>
      <c r="U13" s="246" t="str">
        <f t="shared" si="20"/>
        <v>Transferencias Entidades de Administración Publica Central</v>
      </c>
      <c r="V13" s="247">
        <f t="shared" si="21"/>
        <v>74955308000</v>
      </c>
      <c r="W13" s="207" t="s">
        <v>116</v>
      </c>
      <c r="X13" s="208">
        <v>0.25</v>
      </c>
      <c r="Y13" s="207" t="s">
        <v>165</v>
      </c>
      <c r="Z13" s="205">
        <v>18738827000</v>
      </c>
      <c r="AA13" s="229"/>
      <c r="AB13" s="229"/>
      <c r="AC13" s="230">
        <f t="shared" si="0"/>
        <v>0</v>
      </c>
      <c r="AD13" s="230">
        <f t="shared" si="1"/>
        <v>0</v>
      </c>
      <c r="AE13" s="230">
        <f t="shared" si="2"/>
        <v>0</v>
      </c>
      <c r="AF13" s="230">
        <f t="shared" si="3"/>
        <v>0</v>
      </c>
      <c r="AG13" s="208">
        <v>0.25</v>
      </c>
      <c r="AH13" s="207" t="s">
        <v>165</v>
      </c>
      <c r="AI13" s="205">
        <v>18738827000</v>
      </c>
      <c r="AJ13" s="229"/>
      <c r="AK13" s="229"/>
      <c r="AL13" s="230">
        <f t="shared" si="4"/>
        <v>0</v>
      </c>
      <c r="AM13" s="230">
        <f t="shared" si="5"/>
        <v>0</v>
      </c>
      <c r="AN13" s="230">
        <f t="shared" si="6"/>
        <v>0</v>
      </c>
      <c r="AO13" s="230">
        <f t="shared" si="7"/>
        <v>0</v>
      </c>
      <c r="AP13" s="208">
        <v>0.25</v>
      </c>
      <c r="AQ13" s="207" t="s">
        <v>165</v>
      </c>
      <c r="AR13" s="205">
        <v>18738827000</v>
      </c>
      <c r="AS13" s="229"/>
      <c r="AT13" s="229"/>
      <c r="AU13" s="230">
        <f t="shared" si="22"/>
        <v>0</v>
      </c>
      <c r="AV13" s="230">
        <f t="shared" si="23"/>
        <v>0</v>
      </c>
      <c r="AW13" s="230">
        <f t="shared" si="24"/>
        <v>0</v>
      </c>
      <c r="AX13" s="230">
        <f t="shared" si="25"/>
        <v>0</v>
      </c>
      <c r="AY13" s="208">
        <v>0.25</v>
      </c>
      <c r="AZ13" s="207" t="s">
        <v>165</v>
      </c>
      <c r="BA13" s="205">
        <v>18738827000</v>
      </c>
      <c r="BB13" s="229"/>
      <c r="BC13" s="229"/>
      <c r="BD13" s="208">
        <f t="shared" si="26"/>
        <v>0</v>
      </c>
      <c r="BE13" s="208">
        <f t="shared" si="27"/>
        <v>0</v>
      </c>
      <c r="BF13" s="208">
        <f t="shared" si="28"/>
        <v>0</v>
      </c>
      <c r="BG13" s="208">
        <f t="shared" si="29"/>
        <v>0</v>
      </c>
      <c r="BH13" s="231">
        <f t="shared" si="12"/>
        <v>0</v>
      </c>
      <c r="BI13" s="231">
        <f t="shared" si="13"/>
        <v>0</v>
      </c>
      <c r="BJ13" s="231">
        <f t="shared" si="14"/>
        <v>0</v>
      </c>
      <c r="BK13" s="231">
        <f t="shared" si="15"/>
        <v>0</v>
      </c>
      <c r="BL13" s="231">
        <f t="shared" si="16"/>
        <v>0</v>
      </c>
      <c r="BM13" s="231">
        <f t="shared" si="17"/>
        <v>0</v>
      </c>
      <c r="BN13" s="231">
        <f t="shared" si="18"/>
        <v>0</v>
      </c>
      <c r="BO13" s="231">
        <f t="shared" si="19"/>
        <v>0</v>
      </c>
      <c r="BP13" s="234"/>
      <c r="BQ13" s="228"/>
    </row>
    <row r="14" spans="1:69" ht="60" x14ac:dyDescent="0.25">
      <c r="A14" s="220">
        <v>11300</v>
      </c>
      <c r="B14" s="203" t="s">
        <v>4</v>
      </c>
      <c r="C14" s="202" t="s">
        <v>160</v>
      </c>
      <c r="D14" s="203" t="s">
        <v>145</v>
      </c>
      <c r="E14" s="202" t="s">
        <v>161</v>
      </c>
      <c r="F14" s="203" t="s">
        <v>162</v>
      </c>
      <c r="G14" s="204" t="s">
        <v>123</v>
      </c>
      <c r="H14" s="208">
        <v>1</v>
      </c>
      <c r="I14" s="202" t="s">
        <v>296</v>
      </c>
      <c r="J14" s="203" t="s">
        <v>166</v>
      </c>
      <c r="K14" s="205">
        <v>89295030000</v>
      </c>
      <c r="L14" s="209">
        <v>2.0898994700771331E-3</v>
      </c>
      <c r="M14" s="203" t="s">
        <v>46</v>
      </c>
      <c r="N14" s="203" t="s">
        <v>68</v>
      </c>
      <c r="O14" s="203" t="s">
        <v>21</v>
      </c>
      <c r="P14" s="203" t="s">
        <v>36</v>
      </c>
      <c r="Q14" s="203" t="s">
        <v>213</v>
      </c>
      <c r="R14" s="203" t="s">
        <v>182</v>
      </c>
      <c r="S14" s="203" t="s">
        <v>99</v>
      </c>
      <c r="T14" s="206">
        <v>1</v>
      </c>
      <c r="U14" s="246" t="str">
        <f t="shared" si="20"/>
        <v>Empresas Publicas nacionales No Financieras - ADRES</v>
      </c>
      <c r="V14" s="247">
        <f t="shared" si="21"/>
        <v>89295030000</v>
      </c>
      <c r="W14" s="207" t="s">
        <v>116</v>
      </c>
      <c r="X14" s="208">
        <v>0.25</v>
      </c>
      <c r="Y14" s="207" t="s">
        <v>166</v>
      </c>
      <c r="Z14" s="205">
        <v>22323757500</v>
      </c>
      <c r="AA14" s="229"/>
      <c r="AB14" s="229"/>
      <c r="AC14" s="230">
        <f t="shared" si="0"/>
        <v>0</v>
      </c>
      <c r="AD14" s="230">
        <f t="shared" si="1"/>
        <v>0</v>
      </c>
      <c r="AE14" s="230">
        <f t="shared" si="2"/>
        <v>0</v>
      </c>
      <c r="AF14" s="230">
        <f t="shared" si="3"/>
        <v>0</v>
      </c>
      <c r="AG14" s="208">
        <v>0.25</v>
      </c>
      <c r="AH14" s="207" t="s">
        <v>166</v>
      </c>
      <c r="AI14" s="205">
        <v>22323757500</v>
      </c>
      <c r="AJ14" s="229"/>
      <c r="AK14" s="229"/>
      <c r="AL14" s="230">
        <f t="shared" si="4"/>
        <v>0</v>
      </c>
      <c r="AM14" s="230">
        <f t="shared" si="5"/>
        <v>0</v>
      </c>
      <c r="AN14" s="230">
        <f t="shared" si="6"/>
        <v>0</v>
      </c>
      <c r="AO14" s="230">
        <f t="shared" si="7"/>
        <v>0</v>
      </c>
      <c r="AP14" s="208">
        <v>0.25</v>
      </c>
      <c r="AQ14" s="207" t="s">
        <v>166</v>
      </c>
      <c r="AR14" s="205">
        <v>22323757500</v>
      </c>
      <c r="AS14" s="229"/>
      <c r="AT14" s="229"/>
      <c r="AU14" s="230">
        <f t="shared" si="22"/>
        <v>0</v>
      </c>
      <c r="AV14" s="230">
        <f t="shared" si="23"/>
        <v>0</v>
      </c>
      <c r="AW14" s="230">
        <f t="shared" si="24"/>
        <v>0</v>
      </c>
      <c r="AX14" s="230">
        <f t="shared" si="25"/>
        <v>0</v>
      </c>
      <c r="AY14" s="208">
        <v>0.25</v>
      </c>
      <c r="AZ14" s="207" t="s">
        <v>166</v>
      </c>
      <c r="BA14" s="205">
        <v>22323757500</v>
      </c>
      <c r="BB14" s="229"/>
      <c r="BC14" s="229"/>
      <c r="BD14" s="208">
        <f t="shared" si="26"/>
        <v>0</v>
      </c>
      <c r="BE14" s="208">
        <f t="shared" si="27"/>
        <v>0</v>
      </c>
      <c r="BF14" s="208">
        <f t="shared" si="28"/>
        <v>0</v>
      </c>
      <c r="BG14" s="208">
        <f t="shared" si="29"/>
        <v>0</v>
      </c>
      <c r="BH14" s="231">
        <f t="shared" si="12"/>
        <v>0</v>
      </c>
      <c r="BI14" s="231">
        <f t="shared" si="13"/>
        <v>0</v>
      </c>
      <c r="BJ14" s="231">
        <f t="shared" si="14"/>
        <v>0</v>
      </c>
      <c r="BK14" s="231">
        <f t="shared" si="15"/>
        <v>0</v>
      </c>
      <c r="BL14" s="231">
        <f t="shared" si="16"/>
        <v>0</v>
      </c>
      <c r="BM14" s="231">
        <f t="shared" si="17"/>
        <v>0</v>
      </c>
      <c r="BN14" s="231">
        <f t="shared" si="18"/>
        <v>0</v>
      </c>
      <c r="BO14" s="231">
        <f t="shared" si="19"/>
        <v>0</v>
      </c>
      <c r="BP14" s="234"/>
      <c r="BQ14" s="228"/>
    </row>
    <row r="15" spans="1:69" ht="60" x14ac:dyDescent="0.25">
      <c r="A15" s="220">
        <v>11300</v>
      </c>
      <c r="B15" s="203" t="s">
        <v>4</v>
      </c>
      <c r="C15" s="202" t="s">
        <v>160</v>
      </c>
      <c r="D15" s="203" t="s">
        <v>145</v>
      </c>
      <c r="E15" s="202" t="s">
        <v>161</v>
      </c>
      <c r="F15" s="203" t="s">
        <v>162</v>
      </c>
      <c r="G15" s="204" t="s">
        <v>123</v>
      </c>
      <c r="H15" s="208">
        <v>1</v>
      </c>
      <c r="I15" s="202" t="s">
        <v>297</v>
      </c>
      <c r="J15" s="203" t="s">
        <v>167</v>
      </c>
      <c r="K15" s="205">
        <v>3000000000</v>
      </c>
      <c r="L15" s="209">
        <v>7.0213296420096381E-5</v>
      </c>
      <c r="M15" s="203" t="s">
        <v>46</v>
      </c>
      <c r="N15" s="203" t="s">
        <v>68</v>
      </c>
      <c r="O15" s="203" t="s">
        <v>21</v>
      </c>
      <c r="P15" s="203" t="s">
        <v>36</v>
      </c>
      <c r="Q15" s="203" t="s">
        <v>213</v>
      </c>
      <c r="R15" s="203" t="s">
        <v>182</v>
      </c>
      <c r="S15" s="203" t="s">
        <v>99</v>
      </c>
      <c r="T15" s="206">
        <v>1</v>
      </c>
      <c r="U15" s="246" t="str">
        <f t="shared" si="20"/>
        <v>Sentencias y Conciliaciones URA</v>
      </c>
      <c r="V15" s="247">
        <f t="shared" si="21"/>
        <v>3000000000</v>
      </c>
      <c r="W15" s="207" t="s">
        <v>116</v>
      </c>
      <c r="X15" s="208">
        <v>0.25</v>
      </c>
      <c r="Y15" s="207" t="s">
        <v>167</v>
      </c>
      <c r="Z15" s="205">
        <v>750000000</v>
      </c>
      <c r="AA15" s="229"/>
      <c r="AB15" s="229"/>
      <c r="AC15" s="230">
        <f t="shared" si="0"/>
        <v>0</v>
      </c>
      <c r="AD15" s="230">
        <f t="shared" si="1"/>
        <v>0</v>
      </c>
      <c r="AE15" s="230">
        <f t="shared" si="2"/>
        <v>0</v>
      </c>
      <c r="AF15" s="230">
        <f t="shared" si="3"/>
        <v>0</v>
      </c>
      <c r="AG15" s="208">
        <v>0.25</v>
      </c>
      <c r="AH15" s="207" t="s">
        <v>167</v>
      </c>
      <c r="AI15" s="205">
        <v>750000000</v>
      </c>
      <c r="AJ15" s="229"/>
      <c r="AK15" s="229"/>
      <c r="AL15" s="230">
        <f t="shared" si="4"/>
        <v>0</v>
      </c>
      <c r="AM15" s="230">
        <f t="shared" si="5"/>
        <v>0</v>
      </c>
      <c r="AN15" s="230">
        <f t="shared" si="6"/>
        <v>0</v>
      </c>
      <c r="AO15" s="230">
        <f t="shared" si="7"/>
        <v>0</v>
      </c>
      <c r="AP15" s="208">
        <v>0.25</v>
      </c>
      <c r="AQ15" s="207" t="s">
        <v>167</v>
      </c>
      <c r="AR15" s="205">
        <v>750000000</v>
      </c>
      <c r="AS15" s="229"/>
      <c r="AT15" s="229"/>
      <c r="AU15" s="230">
        <f t="shared" si="22"/>
        <v>0</v>
      </c>
      <c r="AV15" s="230">
        <f t="shared" si="23"/>
        <v>0</v>
      </c>
      <c r="AW15" s="230">
        <f t="shared" si="24"/>
        <v>0</v>
      </c>
      <c r="AX15" s="230">
        <f t="shared" si="25"/>
        <v>0</v>
      </c>
      <c r="AY15" s="208">
        <v>0.25</v>
      </c>
      <c r="AZ15" s="207" t="s">
        <v>167</v>
      </c>
      <c r="BA15" s="205">
        <v>750000000</v>
      </c>
      <c r="BB15" s="229"/>
      <c r="BC15" s="229"/>
      <c r="BD15" s="208">
        <f t="shared" si="26"/>
        <v>0</v>
      </c>
      <c r="BE15" s="208">
        <f t="shared" si="27"/>
        <v>0</v>
      </c>
      <c r="BF15" s="208">
        <f t="shared" si="28"/>
        <v>0</v>
      </c>
      <c r="BG15" s="208">
        <f t="shared" si="29"/>
        <v>0</v>
      </c>
      <c r="BH15" s="231">
        <f t="shared" si="12"/>
        <v>0</v>
      </c>
      <c r="BI15" s="231">
        <f t="shared" si="13"/>
        <v>0</v>
      </c>
      <c r="BJ15" s="231">
        <f t="shared" si="14"/>
        <v>0</v>
      </c>
      <c r="BK15" s="231">
        <f t="shared" si="15"/>
        <v>0</v>
      </c>
      <c r="BL15" s="231">
        <f t="shared" si="16"/>
        <v>0</v>
      </c>
      <c r="BM15" s="231">
        <f t="shared" si="17"/>
        <v>0</v>
      </c>
      <c r="BN15" s="231">
        <f t="shared" si="18"/>
        <v>0</v>
      </c>
      <c r="BO15" s="231">
        <f t="shared" si="19"/>
        <v>0</v>
      </c>
      <c r="BP15" s="234"/>
      <c r="BQ15" s="228"/>
    </row>
    <row r="16" spans="1:69" ht="60" x14ac:dyDescent="0.25">
      <c r="A16" s="220">
        <v>11300</v>
      </c>
      <c r="B16" s="203" t="s">
        <v>4</v>
      </c>
      <c r="C16" s="202" t="s">
        <v>160</v>
      </c>
      <c r="D16" s="203" t="s">
        <v>145</v>
      </c>
      <c r="E16" s="202" t="s">
        <v>161</v>
      </c>
      <c r="F16" s="203" t="s">
        <v>162</v>
      </c>
      <c r="G16" s="204" t="s">
        <v>123</v>
      </c>
      <c r="H16" s="208">
        <v>1</v>
      </c>
      <c r="I16" s="202" t="s">
        <v>298</v>
      </c>
      <c r="J16" s="203" t="s">
        <v>163</v>
      </c>
      <c r="K16" s="205">
        <v>12016226455000</v>
      </c>
      <c r="L16" s="209">
        <v>0.28123295664530629</v>
      </c>
      <c r="M16" s="203" t="s">
        <v>46</v>
      </c>
      <c r="N16" s="203" t="s">
        <v>68</v>
      </c>
      <c r="O16" s="203" t="s">
        <v>21</v>
      </c>
      <c r="P16" s="203" t="s">
        <v>36</v>
      </c>
      <c r="Q16" s="203" t="s">
        <v>213</v>
      </c>
      <c r="R16" s="203" t="s">
        <v>182</v>
      </c>
      <c r="S16" s="203" t="s">
        <v>99</v>
      </c>
      <c r="T16" s="206">
        <v>1</v>
      </c>
      <c r="U16" s="246" t="str">
        <f t="shared" si="20"/>
        <v>Financiación UPC Régimen Contributivo SSF</v>
      </c>
      <c r="V16" s="247">
        <f t="shared" si="21"/>
        <v>12016226455000</v>
      </c>
      <c r="W16" s="207" t="s">
        <v>116</v>
      </c>
      <c r="X16" s="208">
        <v>0.25</v>
      </c>
      <c r="Y16" s="207" t="s">
        <v>163</v>
      </c>
      <c r="Z16" s="205">
        <v>3004056613750</v>
      </c>
      <c r="AA16" s="229"/>
      <c r="AB16" s="229"/>
      <c r="AC16" s="230">
        <f t="shared" si="0"/>
        <v>0</v>
      </c>
      <c r="AD16" s="230">
        <f t="shared" si="1"/>
        <v>0</v>
      </c>
      <c r="AE16" s="230">
        <f t="shared" si="2"/>
        <v>0</v>
      </c>
      <c r="AF16" s="230">
        <f t="shared" si="3"/>
        <v>0</v>
      </c>
      <c r="AG16" s="208">
        <v>0.25</v>
      </c>
      <c r="AH16" s="207" t="s">
        <v>163</v>
      </c>
      <c r="AI16" s="205">
        <v>3004056613750</v>
      </c>
      <c r="AJ16" s="229"/>
      <c r="AK16" s="229"/>
      <c r="AL16" s="230">
        <f t="shared" si="4"/>
        <v>0</v>
      </c>
      <c r="AM16" s="230">
        <f t="shared" si="5"/>
        <v>0</v>
      </c>
      <c r="AN16" s="230">
        <f t="shared" si="6"/>
        <v>0</v>
      </c>
      <c r="AO16" s="230">
        <f t="shared" si="7"/>
        <v>0</v>
      </c>
      <c r="AP16" s="208">
        <v>0.25</v>
      </c>
      <c r="AQ16" s="207" t="s">
        <v>163</v>
      </c>
      <c r="AR16" s="205">
        <v>3004056613750</v>
      </c>
      <c r="AS16" s="229"/>
      <c r="AT16" s="229"/>
      <c r="AU16" s="230">
        <f t="shared" si="22"/>
        <v>0</v>
      </c>
      <c r="AV16" s="230">
        <f t="shared" si="23"/>
        <v>0</v>
      </c>
      <c r="AW16" s="230">
        <f t="shared" si="24"/>
        <v>0</v>
      </c>
      <c r="AX16" s="230">
        <f t="shared" si="25"/>
        <v>0</v>
      </c>
      <c r="AY16" s="208">
        <v>0.25</v>
      </c>
      <c r="AZ16" s="207" t="s">
        <v>163</v>
      </c>
      <c r="BA16" s="205">
        <v>3004056613750</v>
      </c>
      <c r="BB16" s="229"/>
      <c r="BC16" s="229"/>
      <c r="BD16" s="208">
        <f t="shared" si="26"/>
        <v>0</v>
      </c>
      <c r="BE16" s="208">
        <f t="shared" si="27"/>
        <v>0</v>
      </c>
      <c r="BF16" s="208">
        <f t="shared" si="28"/>
        <v>0</v>
      </c>
      <c r="BG16" s="208">
        <f t="shared" si="29"/>
        <v>0</v>
      </c>
      <c r="BH16" s="231">
        <f t="shared" si="12"/>
        <v>0</v>
      </c>
      <c r="BI16" s="231">
        <f t="shared" si="13"/>
        <v>0</v>
      </c>
      <c r="BJ16" s="231">
        <f t="shared" si="14"/>
        <v>0</v>
      </c>
      <c r="BK16" s="231">
        <f t="shared" si="15"/>
        <v>0</v>
      </c>
      <c r="BL16" s="231">
        <f t="shared" si="16"/>
        <v>0</v>
      </c>
      <c r="BM16" s="231">
        <f t="shared" si="17"/>
        <v>0</v>
      </c>
      <c r="BN16" s="231">
        <f t="shared" si="18"/>
        <v>0</v>
      </c>
      <c r="BO16" s="231">
        <f t="shared" si="19"/>
        <v>0</v>
      </c>
      <c r="BP16" s="234"/>
      <c r="BQ16" s="228"/>
    </row>
    <row r="17" spans="1:69" ht="60" x14ac:dyDescent="0.25">
      <c r="A17" s="220">
        <v>11300</v>
      </c>
      <c r="B17" s="203" t="s">
        <v>4</v>
      </c>
      <c r="C17" s="202" t="s">
        <v>160</v>
      </c>
      <c r="D17" s="203" t="s">
        <v>145</v>
      </c>
      <c r="E17" s="202" t="s">
        <v>161</v>
      </c>
      <c r="F17" s="203" t="s">
        <v>162</v>
      </c>
      <c r="G17" s="204" t="s">
        <v>123</v>
      </c>
      <c r="H17" s="208">
        <v>1</v>
      </c>
      <c r="I17" s="202" t="s">
        <v>299</v>
      </c>
      <c r="J17" s="203" t="s">
        <v>164</v>
      </c>
      <c r="K17" s="205">
        <v>9042819545000</v>
      </c>
      <c r="L17" s="209">
        <v>0.2116420563955087</v>
      </c>
      <c r="M17" s="203" t="s">
        <v>46</v>
      </c>
      <c r="N17" s="203" t="s">
        <v>68</v>
      </c>
      <c r="O17" s="203" t="s">
        <v>21</v>
      </c>
      <c r="P17" s="203" t="s">
        <v>36</v>
      </c>
      <c r="Q17" s="203" t="s">
        <v>213</v>
      </c>
      <c r="R17" s="203" t="s">
        <v>182</v>
      </c>
      <c r="S17" s="203" t="s">
        <v>99</v>
      </c>
      <c r="T17" s="206">
        <v>1</v>
      </c>
      <c r="U17" s="246" t="str">
        <f t="shared" si="20"/>
        <v>Financiación UPC Régimen Contributivo CSF</v>
      </c>
      <c r="V17" s="247">
        <f t="shared" si="21"/>
        <v>9042819545000</v>
      </c>
      <c r="W17" s="207" t="s">
        <v>116</v>
      </c>
      <c r="X17" s="208">
        <v>0.25</v>
      </c>
      <c r="Y17" s="207" t="s">
        <v>164</v>
      </c>
      <c r="Z17" s="205">
        <v>2260704886250</v>
      </c>
      <c r="AA17" s="229"/>
      <c r="AB17" s="229"/>
      <c r="AC17" s="230">
        <f t="shared" si="0"/>
        <v>0</v>
      </c>
      <c r="AD17" s="230">
        <f t="shared" si="1"/>
        <v>0</v>
      </c>
      <c r="AE17" s="230">
        <f t="shared" si="2"/>
        <v>0</v>
      </c>
      <c r="AF17" s="230">
        <f t="shared" si="3"/>
        <v>0</v>
      </c>
      <c r="AG17" s="208">
        <v>0.25</v>
      </c>
      <c r="AH17" s="207" t="s">
        <v>164</v>
      </c>
      <c r="AI17" s="205">
        <v>2260704886250</v>
      </c>
      <c r="AJ17" s="229"/>
      <c r="AK17" s="229"/>
      <c r="AL17" s="230">
        <f t="shared" si="4"/>
        <v>0</v>
      </c>
      <c r="AM17" s="230">
        <f t="shared" si="5"/>
        <v>0</v>
      </c>
      <c r="AN17" s="230">
        <f t="shared" si="6"/>
        <v>0</v>
      </c>
      <c r="AO17" s="230">
        <f t="shared" si="7"/>
        <v>0</v>
      </c>
      <c r="AP17" s="208">
        <v>0.25</v>
      </c>
      <c r="AQ17" s="207" t="s">
        <v>164</v>
      </c>
      <c r="AR17" s="205">
        <v>2260704886250</v>
      </c>
      <c r="AS17" s="229"/>
      <c r="AT17" s="229"/>
      <c r="AU17" s="230">
        <f t="shared" si="22"/>
        <v>0</v>
      </c>
      <c r="AV17" s="230">
        <f t="shared" si="23"/>
        <v>0</v>
      </c>
      <c r="AW17" s="230">
        <f t="shared" si="24"/>
        <v>0</v>
      </c>
      <c r="AX17" s="230">
        <f t="shared" si="25"/>
        <v>0</v>
      </c>
      <c r="AY17" s="208">
        <v>0.25</v>
      </c>
      <c r="AZ17" s="207" t="s">
        <v>164</v>
      </c>
      <c r="BA17" s="205">
        <v>2260704886250</v>
      </c>
      <c r="BB17" s="229"/>
      <c r="BC17" s="229"/>
      <c r="BD17" s="208">
        <f t="shared" si="26"/>
        <v>0</v>
      </c>
      <c r="BE17" s="208">
        <f t="shared" si="27"/>
        <v>0</v>
      </c>
      <c r="BF17" s="208">
        <f t="shared" si="28"/>
        <v>0</v>
      </c>
      <c r="BG17" s="208">
        <f t="shared" si="29"/>
        <v>0</v>
      </c>
      <c r="BH17" s="231">
        <f t="shared" si="12"/>
        <v>0</v>
      </c>
      <c r="BI17" s="231">
        <f t="shared" si="13"/>
        <v>0</v>
      </c>
      <c r="BJ17" s="231">
        <f t="shared" si="14"/>
        <v>0</v>
      </c>
      <c r="BK17" s="231">
        <f t="shared" si="15"/>
        <v>0</v>
      </c>
      <c r="BL17" s="231">
        <f t="shared" si="16"/>
        <v>0</v>
      </c>
      <c r="BM17" s="231">
        <f t="shared" si="17"/>
        <v>0</v>
      </c>
      <c r="BN17" s="231">
        <f t="shared" si="18"/>
        <v>0</v>
      </c>
      <c r="BO17" s="231">
        <f t="shared" si="19"/>
        <v>0</v>
      </c>
      <c r="BP17" s="234"/>
      <c r="BQ17" s="228"/>
    </row>
    <row r="18" spans="1:69" ht="60" x14ac:dyDescent="0.25">
      <c r="A18" s="220">
        <v>11300</v>
      </c>
      <c r="B18" s="203" t="s">
        <v>4</v>
      </c>
      <c r="C18" s="202" t="s">
        <v>160</v>
      </c>
      <c r="D18" s="203" t="s">
        <v>145</v>
      </c>
      <c r="E18" s="202" t="s">
        <v>161</v>
      </c>
      <c r="F18" s="203" t="s">
        <v>162</v>
      </c>
      <c r="G18" s="204" t="s">
        <v>123</v>
      </c>
      <c r="H18" s="208">
        <v>1</v>
      </c>
      <c r="I18" s="202" t="s">
        <v>300</v>
      </c>
      <c r="J18" s="203" t="s">
        <v>173</v>
      </c>
      <c r="K18" s="205">
        <v>80000000000</v>
      </c>
      <c r="L18" s="209">
        <v>1.8723545712025702E-3</v>
      </c>
      <c r="M18" s="203" t="s">
        <v>46</v>
      </c>
      <c r="N18" s="203" t="s">
        <v>68</v>
      </c>
      <c r="O18" s="203" t="s">
        <v>21</v>
      </c>
      <c r="P18" s="203" t="s">
        <v>36</v>
      </c>
      <c r="Q18" s="203" t="s">
        <v>213</v>
      </c>
      <c r="R18" s="203" t="s">
        <v>182</v>
      </c>
      <c r="S18" s="203" t="s">
        <v>99</v>
      </c>
      <c r="T18" s="206">
        <v>1</v>
      </c>
      <c r="U18" s="246" t="str">
        <f t="shared" si="20"/>
        <v>Devolución de Aportes y Cotizaciones no conciliadas de vigencias anteriores</v>
      </c>
      <c r="V18" s="247">
        <f t="shared" si="21"/>
        <v>80000000000</v>
      </c>
      <c r="W18" s="207" t="s">
        <v>116</v>
      </c>
      <c r="X18" s="208">
        <v>0.25</v>
      </c>
      <c r="Y18" s="207" t="s">
        <v>173</v>
      </c>
      <c r="Z18" s="205">
        <v>20000000000</v>
      </c>
      <c r="AA18" s="229"/>
      <c r="AB18" s="229"/>
      <c r="AC18" s="230">
        <f t="shared" si="0"/>
        <v>0</v>
      </c>
      <c r="AD18" s="230">
        <f t="shared" si="1"/>
        <v>0</v>
      </c>
      <c r="AE18" s="230">
        <f t="shared" si="2"/>
        <v>0</v>
      </c>
      <c r="AF18" s="230">
        <f t="shared" si="3"/>
        <v>0</v>
      </c>
      <c r="AG18" s="208">
        <v>0.25</v>
      </c>
      <c r="AH18" s="207" t="s">
        <v>173</v>
      </c>
      <c r="AI18" s="205">
        <v>20000000000</v>
      </c>
      <c r="AJ18" s="229"/>
      <c r="AK18" s="229"/>
      <c r="AL18" s="230">
        <f t="shared" si="4"/>
        <v>0</v>
      </c>
      <c r="AM18" s="230">
        <f t="shared" si="5"/>
        <v>0</v>
      </c>
      <c r="AN18" s="230">
        <f t="shared" si="6"/>
        <v>0</v>
      </c>
      <c r="AO18" s="230">
        <f t="shared" si="7"/>
        <v>0</v>
      </c>
      <c r="AP18" s="208">
        <v>0.25</v>
      </c>
      <c r="AQ18" s="207" t="s">
        <v>173</v>
      </c>
      <c r="AR18" s="205">
        <v>20000000000</v>
      </c>
      <c r="AS18" s="229"/>
      <c r="AT18" s="229"/>
      <c r="AU18" s="230">
        <f t="shared" si="22"/>
        <v>0</v>
      </c>
      <c r="AV18" s="230">
        <f t="shared" si="23"/>
        <v>0</v>
      </c>
      <c r="AW18" s="230">
        <f t="shared" si="24"/>
        <v>0</v>
      </c>
      <c r="AX18" s="230">
        <f t="shared" si="25"/>
        <v>0</v>
      </c>
      <c r="AY18" s="208">
        <v>0.25</v>
      </c>
      <c r="AZ18" s="207" t="s">
        <v>173</v>
      </c>
      <c r="BA18" s="205">
        <v>20000000000</v>
      </c>
      <c r="BB18" s="229"/>
      <c r="BC18" s="229"/>
      <c r="BD18" s="208">
        <f t="shared" si="26"/>
        <v>0</v>
      </c>
      <c r="BE18" s="208">
        <f t="shared" si="27"/>
        <v>0</v>
      </c>
      <c r="BF18" s="208">
        <f t="shared" si="28"/>
        <v>0</v>
      </c>
      <c r="BG18" s="208">
        <f t="shared" si="29"/>
        <v>0</v>
      </c>
      <c r="BH18" s="231">
        <f t="shared" si="12"/>
        <v>0</v>
      </c>
      <c r="BI18" s="231">
        <f t="shared" si="13"/>
        <v>0</v>
      </c>
      <c r="BJ18" s="231">
        <f t="shared" si="14"/>
        <v>0</v>
      </c>
      <c r="BK18" s="231">
        <f t="shared" si="15"/>
        <v>0</v>
      </c>
      <c r="BL18" s="231">
        <f t="shared" si="16"/>
        <v>0</v>
      </c>
      <c r="BM18" s="231">
        <f t="shared" si="17"/>
        <v>0</v>
      </c>
      <c r="BN18" s="231">
        <f t="shared" si="18"/>
        <v>0</v>
      </c>
      <c r="BO18" s="231">
        <f t="shared" si="19"/>
        <v>0</v>
      </c>
      <c r="BP18" s="234"/>
      <c r="BQ18" s="228"/>
    </row>
    <row r="19" spans="1:69" ht="60" x14ac:dyDescent="0.25">
      <c r="A19" s="220">
        <v>11300</v>
      </c>
      <c r="B19" s="203" t="s">
        <v>4</v>
      </c>
      <c r="C19" s="202" t="s">
        <v>160</v>
      </c>
      <c r="D19" s="203" t="s">
        <v>145</v>
      </c>
      <c r="E19" s="202" t="s">
        <v>161</v>
      </c>
      <c r="F19" s="203" t="s">
        <v>162</v>
      </c>
      <c r="G19" s="204" t="s">
        <v>123</v>
      </c>
      <c r="H19" s="208">
        <v>1</v>
      </c>
      <c r="I19" s="202" t="s">
        <v>301</v>
      </c>
      <c r="J19" s="203" t="s">
        <v>174</v>
      </c>
      <c r="K19" s="205">
        <v>7000000000</v>
      </c>
      <c r="L19" s="209">
        <v>1.6383102498022489E-4</v>
      </c>
      <c r="M19" s="203" t="s">
        <v>46</v>
      </c>
      <c r="N19" s="203" t="s">
        <v>68</v>
      </c>
      <c r="O19" s="203" t="s">
        <v>21</v>
      </c>
      <c r="P19" s="203" t="s">
        <v>36</v>
      </c>
      <c r="Q19" s="203" t="s">
        <v>213</v>
      </c>
      <c r="R19" s="203" t="s">
        <v>182</v>
      </c>
      <c r="S19" s="203" t="s">
        <v>99</v>
      </c>
      <c r="T19" s="206">
        <v>1</v>
      </c>
      <c r="U19" s="246" t="str">
        <f t="shared" si="20"/>
        <v>Rendimientos Financieros saldo de Aportes Patronales no compensados - Art, 12 Decreto 1363 de 2016</v>
      </c>
      <c r="V19" s="247">
        <f t="shared" si="21"/>
        <v>7000000000</v>
      </c>
      <c r="W19" s="207" t="s">
        <v>116</v>
      </c>
      <c r="X19" s="208">
        <v>0.25</v>
      </c>
      <c r="Y19" s="207" t="s">
        <v>174</v>
      </c>
      <c r="Z19" s="205">
        <v>1750000000</v>
      </c>
      <c r="AA19" s="229"/>
      <c r="AB19" s="229"/>
      <c r="AC19" s="230">
        <f t="shared" si="0"/>
        <v>0</v>
      </c>
      <c r="AD19" s="230">
        <f t="shared" si="1"/>
        <v>0</v>
      </c>
      <c r="AE19" s="230">
        <f t="shared" si="2"/>
        <v>0</v>
      </c>
      <c r="AF19" s="230">
        <f t="shared" si="3"/>
        <v>0</v>
      </c>
      <c r="AG19" s="208">
        <v>0.25</v>
      </c>
      <c r="AH19" s="207" t="s">
        <v>174</v>
      </c>
      <c r="AI19" s="205">
        <v>1750000000</v>
      </c>
      <c r="AJ19" s="229"/>
      <c r="AK19" s="229"/>
      <c r="AL19" s="230">
        <f t="shared" si="4"/>
        <v>0</v>
      </c>
      <c r="AM19" s="230">
        <f t="shared" si="5"/>
        <v>0</v>
      </c>
      <c r="AN19" s="230">
        <f t="shared" si="6"/>
        <v>0</v>
      </c>
      <c r="AO19" s="230">
        <f t="shared" si="7"/>
        <v>0</v>
      </c>
      <c r="AP19" s="208">
        <v>0.25</v>
      </c>
      <c r="AQ19" s="207" t="s">
        <v>174</v>
      </c>
      <c r="AR19" s="205">
        <v>1750000000</v>
      </c>
      <c r="AS19" s="229"/>
      <c r="AT19" s="229"/>
      <c r="AU19" s="230">
        <f t="shared" si="22"/>
        <v>0</v>
      </c>
      <c r="AV19" s="230">
        <f t="shared" si="23"/>
        <v>0</v>
      </c>
      <c r="AW19" s="230">
        <f t="shared" si="24"/>
        <v>0</v>
      </c>
      <c r="AX19" s="230">
        <f t="shared" si="25"/>
        <v>0</v>
      </c>
      <c r="AY19" s="208">
        <v>0.25</v>
      </c>
      <c r="AZ19" s="207" t="s">
        <v>174</v>
      </c>
      <c r="BA19" s="205">
        <v>1750000000</v>
      </c>
      <c r="BB19" s="229"/>
      <c r="BC19" s="229"/>
      <c r="BD19" s="208">
        <f t="shared" si="26"/>
        <v>0</v>
      </c>
      <c r="BE19" s="208">
        <f t="shared" si="27"/>
        <v>0</v>
      </c>
      <c r="BF19" s="208">
        <f t="shared" si="28"/>
        <v>0</v>
      </c>
      <c r="BG19" s="208">
        <f t="shared" si="29"/>
        <v>0</v>
      </c>
      <c r="BH19" s="231">
        <f t="shared" si="12"/>
        <v>0</v>
      </c>
      <c r="BI19" s="231">
        <f t="shared" si="13"/>
        <v>0</v>
      </c>
      <c r="BJ19" s="231">
        <f t="shared" si="14"/>
        <v>0</v>
      </c>
      <c r="BK19" s="231">
        <f t="shared" si="15"/>
        <v>0</v>
      </c>
      <c r="BL19" s="231">
        <f t="shared" si="16"/>
        <v>0</v>
      </c>
      <c r="BM19" s="231">
        <f t="shared" si="17"/>
        <v>0</v>
      </c>
      <c r="BN19" s="231">
        <f t="shared" si="18"/>
        <v>0</v>
      </c>
      <c r="BO19" s="231">
        <f t="shared" si="19"/>
        <v>0</v>
      </c>
      <c r="BP19" s="234"/>
      <c r="BQ19" s="228"/>
    </row>
    <row r="20" spans="1:69" ht="60" x14ac:dyDescent="0.25">
      <c r="A20" s="220">
        <v>11300</v>
      </c>
      <c r="B20" s="203" t="s">
        <v>4</v>
      </c>
      <c r="C20" s="202" t="s">
        <v>160</v>
      </c>
      <c r="D20" s="203" t="s">
        <v>145</v>
      </c>
      <c r="E20" s="202" t="s">
        <v>161</v>
      </c>
      <c r="F20" s="203" t="s">
        <v>162</v>
      </c>
      <c r="G20" s="204" t="s">
        <v>123</v>
      </c>
      <c r="H20" s="208">
        <v>1</v>
      </c>
      <c r="I20" s="202" t="s">
        <v>302</v>
      </c>
      <c r="J20" s="203" t="s">
        <v>757</v>
      </c>
      <c r="K20" s="205">
        <v>483767006000</v>
      </c>
      <c r="L20" s="209">
        <v>1.1322292063513515E-2</v>
      </c>
      <c r="M20" s="203" t="s">
        <v>46</v>
      </c>
      <c r="N20" s="203" t="s">
        <v>68</v>
      </c>
      <c r="O20" s="203" t="s">
        <v>21</v>
      </c>
      <c r="P20" s="203" t="s">
        <v>36</v>
      </c>
      <c r="Q20" s="203" t="s">
        <v>213</v>
      </c>
      <c r="R20" s="203" t="s">
        <v>182</v>
      </c>
      <c r="S20" s="203" t="s">
        <v>99</v>
      </c>
      <c r="T20" s="206">
        <v>1</v>
      </c>
      <c r="U20" s="246" t="str">
        <f t="shared" si="20"/>
        <v>Per cápita Programas de Promoción y Prevención</v>
      </c>
      <c r="V20" s="247">
        <f t="shared" si="21"/>
        <v>483767006000</v>
      </c>
      <c r="W20" s="207" t="s">
        <v>116</v>
      </c>
      <c r="X20" s="208">
        <v>0.25</v>
      </c>
      <c r="Y20" s="207" t="s">
        <v>68</v>
      </c>
      <c r="Z20" s="205">
        <v>120941751500</v>
      </c>
      <c r="AA20" s="229"/>
      <c r="AB20" s="229"/>
      <c r="AC20" s="230">
        <f t="shared" si="0"/>
        <v>0</v>
      </c>
      <c r="AD20" s="230">
        <f t="shared" si="1"/>
        <v>0</v>
      </c>
      <c r="AE20" s="230">
        <f t="shared" si="2"/>
        <v>0</v>
      </c>
      <c r="AF20" s="230">
        <f t="shared" si="3"/>
        <v>0</v>
      </c>
      <c r="AG20" s="208">
        <v>0.25</v>
      </c>
      <c r="AH20" s="207">
        <v>483767006000</v>
      </c>
      <c r="AI20" s="205">
        <v>120941751500</v>
      </c>
      <c r="AJ20" s="229"/>
      <c r="AK20" s="229"/>
      <c r="AL20" s="230">
        <f t="shared" si="4"/>
        <v>0</v>
      </c>
      <c r="AM20" s="230">
        <f t="shared" si="5"/>
        <v>0</v>
      </c>
      <c r="AN20" s="230">
        <f t="shared" si="6"/>
        <v>0</v>
      </c>
      <c r="AO20" s="230">
        <f t="shared" si="7"/>
        <v>0</v>
      </c>
      <c r="AP20" s="208">
        <v>0.25</v>
      </c>
      <c r="AQ20" s="207">
        <v>0</v>
      </c>
      <c r="AR20" s="205">
        <v>120941751500</v>
      </c>
      <c r="AS20" s="229"/>
      <c r="AT20" s="229"/>
      <c r="AU20" s="230">
        <f t="shared" si="22"/>
        <v>0</v>
      </c>
      <c r="AV20" s="230">
        <f t="shared" si="23"/>
        <v>0</v>
      </c>
      <c r="AW20" s="230">
        <f t="shared" si="24"/>
        <v>0</v>
      </c>
      <c r="AX20" s="230">
        <f t="shared" si="25"/>
        <v>0</v>
      </c>
      <c r="AY20" s="208">
        <v>0.25</v>
      </c>
      <c r="AZ20" s="207">
        <v>0</v>
      </c>
      <c r="BA20" s="205">
        <v>120941751500</v>
      </c>
      <c r="BB20" s="229"/>
      <c r="BC20" s="229"/>
      <c r="BD20" s="208">
        <f t="shared" si="26"/>
        <v>0</v>
      </c>
      <c r="BE20" s="208">
        <f t="shared" si="27"/>
        <v>0</v>
      </c>
      <c r="BF20" s="208">
        <f t="shared" si="28"/>
        <v>0</v>
      </c>
      <c r="BG20" s="208">
        <f t="shared" si="29"/>
        <v>0</v>
      </c>
      <c r="BH20" s="231">
        <f t="shared" si="12"/>
        <v>0</v>
      </c>
      <c r="BI20" s="231">
        <f t="shared" si="13"/>
        <v>0</v>
      </c>
      <c r="BJ20" s="231">
        <f t="shared" si="14"/>
        <v>0</v>
      </c>
      <c r="BK20" s="231">
        <f t="shared" si="15"/>
        <v>0</v>
      </c>
      <c r="BL20" s="231">
        <f t="shared" si="16"/>
        <v>0</v>
      </c>
      <c r="BM20" s="231">
        <f t="shared" si="17"/>
        <v>0</v>
      </c>
      <c r="BN20" s="231">
        <f t="shared" si="18"/>
        <v>0</v>
      </c>
      <c r="BO20" s="231">
        <f t="shared" si="19"/>
        <v>0</v>
      </c>
      <c r="BP20" s="234"/>
      <c r="BQ20" s="228"/>
    </row>
    <row r="21" spans="1:69" ht="60" x14ac:dyDescent="0.25">
      <c r="A21" s="220">
        <v>11300</v>
      </c>
      <c r="B21" s="203" t="s">
        <v>4</v>
      </c>
      <c r="C21" s="202" t="s">
        <v>160</v>
      </c>
      <c r="D21" s="203" t="s">
        <v>145</v>
      </c>
      <c r="E21" s="202" t="s">
        <v>161</v>
      </c>
      <c r="F21" s="203" t="s">
        <v>162</v>
      </c>
      <c r="G21" s="204" t="s">
        <v>123</v>
      </c>
      <c r="H21" s="208">
        <v>1</v>
      </c>
      <c r="I21" s="202" t="s">
        <v>303</v>
      </c>
      <c r="J21" s="203" t="s">
        <v>168</v>
      </c>
      <c r="K21" s="205">
        <v>799680177000</v>
      </c>
      <c r="L21" s="209">
        <v>1.8716060436325382E-2</v>
      </c>
      <c r="M21" s="203" t="s">
        <v>46</v>
      </c>
      <c r="N21" s="203" t="s">
        <v>68</v>
      </c>
      <c r="O21" s="203" t="s">
        <v>21</v>
      </c>
      <c r="P21" s="203" t="s">
        <v>36</v>
      </c>
      <c r="Q21" s="203" t="s">
        <v>213</v>
      </c>
      <c r="R21" s="203" t="s">
        <v>182</v>
      </c>
      <c r="S21" s="203" t="s">
        <v>99</v>
      </c>
      <c r="T21" s="206">
        <v>1</v>
      </c>
      <c r="U21" s="246" t="str">
        <f t="shared" si="20"/>
        <v>Incapacidades</v>
      </c>
      <c r="V21" s="247">
        <f t="shared" si="21"/>
        <v>799680177000</v>
      </c>
      <c r="W21" s="207" t="s">
        <v>116</v>
      </c>
      <c r="X21" s="208">
        <v>0.25</v>
      </c>
      <c r="Y21" s="207" t="s">
        <v>168</v>
      </c>
      <c r="Z21" s="205">
        <v>199920044250</v>
      </c>
      <c r="AA21" s="229"/>
      <c r="AB21" s="229"/>
      <c r="AC21" s="230">
        <f t="shared" si="0"/>
        <v>0</v>
      </c>
      <c r="AD21" s="230">
        <f t="shared" si="1"/>
        <v>0</v>
      </c>
      <c r="AE21" s="230">
        <f t="shared" si="2"/>
        <v>0</v>
      </c>
      <c r="AF21" s="230">
        <f t="shared" si="3"/>
        <v>0</v>
      </c>
      <c r="AG21" s="208">
        <v>0.25</v>
      </c>
      <c r="AH21" s="207" t="s">
        <v>168</v>
      </c>
      <c r="AI21" s="205">
        <v>199920044250</v>
      </c>
      <c r="AJ21" s="229"/>
      <c r="AK21" s="229"/>
      <c r="AL21" s="230">
        <f t="shared" si="4"/>
        <v>0</v>
      </c>
      <c r="AM21" s="230">
        <f t="shared" si="5"/>
        <v>0</v>
      </c>
      <c r="AN21" s="230">
        <f t="shared" si="6"/>
        <v>0</v>
      </c>
      <c r="AO21" s="230">
        <f t="shared" si="7"/>
        <v>0</v>
      </c>
      <c r="AP21" s="208">
        <v>0.25</v>
      </c>
      <c r="AQ21" s="207" t="s">
        <v>168</v>
      </c>
      <c r="AR21" s="205">
        <v>199920044250</v>
      </c>
      <c r="AS21" s="229"/>
      <c r="AT21" s="229"/>
      <c r="AU21" s="230">
        <f t="shared" si="22"/>
        <v>0</v>
      </c>
      <c r="AV21" s="230">
        <f t="shared" si="23"/>
        <v>0</v>
      </c>
      <c r="AW21" s="230">
        <f t="shared" si="24"/>
        <v>0</v>
      </c>
      <c r="AX21" s="230">
        <f t="shared" si="25"/>
        <v>0</v>
      </c>
      <c r="AY21" s="208">
        <v>0.25</v>
      </c>
      <c r="AZ21" s="207" t="s">
        <v>168</v>
      </c>
      <c r="BA21" s="205">
        <v>199920044250</v>
      </c>
      <c r="BB21" s="229"/>
      <c r="BC21" s="229"/>
      <c r="BD21" s="208">
        <f t="shared" si="26"/>
        <v>0</v>
      </c>
      <c r="BE21" s="208">
        <f t="shared" si="27"/>
        <v>0</v>
      </c>
      <c r="BF21" s="208">
        <f t="shared" si="28"/>
        <v>0</v>
      </c>
      <c r="BG21" s="208">
        <f t="shared" si="29"/>
        <v>0</v>
      </c>
      <c r="BH21" s="231">
        <f t="shared" si="12"/>
        <v>0</v>
      </c>
      <c r="BI21" s="231">
        <f t="shared" si="13"/>
        <v>0</v>
      </c>
      <c r="BJ21" s="231">
        <f t="shared" si="14"/>
        <v>0</v>
      </c>
      <c r="BK21" s="231">
        <f t="shared" si="15"/>
        <v>0</v>
      </c>
      <c r="BL21" s="231">
        <f t="shared" si="16"/>
        <v>0</v>
      </c>
      <c r="BM21" s="231">
        <f t="shared" si="17"/>
        <v>0</v>
      </c>
      <c r="BN21" s="231">
        <f t="shared" si="18"/>
        <v>0</v>
      </c>
      <c r="BO21" s="231">
        <f t="shared" si="19"/>
        <v>0</v>
      </c>
      <c r="BP21" s="234"/>
      <c r="BQ21" s="228"/>
    </row>
    <row r="22" spans="1:69" ht="60" x14ac:dyDescent="0.25">
      <c r="A22" s="220">
        <v>11300</v>
      </c>
      <c r="B22" s="203" t="s">
        <v>4</v>
      </c>
      <c r="C22" s="202" t="s">
        <v>160</v>
      </c>
      <c r="D22" s="203" t="s">
        <v>145</v>
      </c>
      <c r="E22" s="202" t="s">
        <v>161</v>
      </c>
      <c r="F22" s="203" t="s">
        <v>162</v>
      </c>
      <c r="G22" s="204" t="s">
        <v>123</v>
      </c>
      <c r="H22" s="208">
        <v>1</v>
      </c>
      <c r="I22" s="202" t="s">
        <v>304</v>
      </c>
      <c r="J22" s="203" t="s">
        <v>169</v>
      </c>
      <c r="K22" s="205">
        <v>720776535000</v>
      </c>
      <c r="L22" s="209">
        <v>1.6869365501534991E-2</v>
      </c>
      <c r="M22" s="203" t="s">
        <v>46</v>
      </c>
      <c r="N22" s="203" t="s">
        <v>68</v>
      </c>
      <c r="O22" s="203" t="s">
        <v>21</v>
      </c>
      <c r="P22" s="203" t="s">
        <v>36</v>
      </c>
      <c r="Q22" s="203" t="s">
        <v>213</v>
      </c>
      <c r="R22" s="203" t="s">
        <v>182</v>
      </c>
      <c r="S22" s="203" t="s">
        <v>99</v>
      </c>
      <c r="T22" s="206">
        <v>1</v>
      </c>
      <c r="U22" s="246" t="str">
        <f t="shared" si="20"/>
        <v>Licencias de Maternidad y Paternidad</v>
      </c>
      <c r="V22" s="247">
        <f t="shared" si="21"/>
        <v>720776535000</v>
      </c>
      <c r="W22" s="207" t="s">
        <v>116</v>
      </c>
      <c r="X22" s="208">
        <v>0.25</v>
      </c>
      <c r="Y22" s="207" t="s">
        <v>169</v>
      </c>
      <c r="Z22" s="205">
        <v>180194133750</v>
      </c>
      <c r="AA22" s="229"/>
      <c r="AB22" s="229"/>
      <c r="AC22" s="230">
        <f t="shared" si="0"/>
        <v>0</v>
      </c>
      <c r="AD22" s="230">
        <f t="shared" si="1"/>
        <v>0</v>
      </c>
      <c r="AE22" s="230">
        <f t="shared" si="2"/>
        <v>0</v>
      </c>
      <c r="AF22" s="230">
        <f t="shared" si="3"/>
        <v>0</v>
      </c>
      <c r="AG22" s="208">
        <v>0.25</v>
      </c>
      <c r="AH22" s="207" t="s">
        <v>169</v>
      </c>
      <c r="AI22" s="205">
        <v>180194133750</v>
      </c>
      <c r="AJ22" s="229"/>
      <c r="AK22" s="229"/>
      <c r="AL22" s="230">
        <f t="shared" si="4"/>
        <v>0</v>
      </c>
      <c r="AM22" s="230">
        <f t="shared" si="5"/>
        <v>0</v>
      </c>
      <c r="AN22" s="230">
        <f t="shared" si="6"/>
        <v>0</v>
      </c>
      <c r="AO22" s="230">
        <f t="shared" si="7"/>
        <v>0</v>
      </c>
      <c r="AP22" s="208">
        <v>0.25</v>
      </c>
      <c r="AQ22" s="207" t="s">
        <v>169</v>
      </c>
      <c r="AR22" s="205">
        <v>180194133750</v>
      </c>
      <c r="AS22" s="229"/>
      <c r="AT22" s="229"/>
      <c r="AU22" s="230">
        <f t="shared" si="22"/>
        <v>0</v>
      </c>
      <c r="AV22" s="230">
        <f t="shared" si="23"/>
        <v>0</v>
      </c>
      <c r="AW22" s="230">
        <f t="shared" si="24"/>
        <v>0</v>
      </c>
      <c r="AX22" s="230">
        <f t="shared" si="25"/>
        <v>0</v>
      </c>
      <c r="AY22" s="208">
        <v>0.25</v>
      </c>
      <c r="AZ22" s="207" t="s">
        <v>169</v>
      </c>
      <c r="BA22" s="205">
        <v>180194133750</v>
      </c>
      <c r="BB22" s="229"/>
      <c r="BC22" s="229"/>
      <c r="BD22" s="208">
        <f t="shared" si="26"/>
        <v>0</v>
      </c>
      <c r="BE22" s="208">
        <f t="shared" si="27"/>
        <v>0</v>
      </c>
      <c r="BF22" s="208">
        <f t="shared" si="28"/>
        <v>0</v>
      </c>
      <c r="BG22" s="208">
        <f t="shared" si="29"/>
        <v>0</v>
      </c>
      <c r="BH22" s="231">
        <f t="shared" si="12"/>
        <v>0</v>
      </c>
      <c r="BI22" s="231">
        <f t="shared" si="13"/>
        <v>0</v>
      </c>
      <c r="BJ22" s="231">
        <f t="shared" si="14"/>
        <v>0</v>
      </c>
      <c r="BK22" s="231">
        <f t="shared" si="15"/>
        <v>0</v>
      </c>
      <c r="BL22" s="231">
        <f t="shared" si="16"/>
        <v>0</v>
      </c>
      <c r="BM22" s="231">
        <f t="shared" si="17"/>
        <v>0</v>
      </c>
      <c r="BN22" s="231">
        <f t="shared" si="18"/>
        <v>0</v>
      </c>
      <c r="BO22" s="231">
        <f t="shared" si="19"/>
        <v>0</v>
      </c>
      <c r="BP22" s="234"/>
      <c r="BQ22" s="228"/>
    </row>
    <row r="23" spans="1:69" ht="60" x14ac:dyDescent="0.25">
      <c r="A23" s="220">
        <v>11300</v>
      </c>
      <c r="B23" s="203" t="s">
        <v>4</v>
      </c>
      <c r="C23" s="202" t="s">
        <v>160</v>
      </c>
      <c r="D23" s="203" t="s">
        <v>145</v>
      </c>
      <c r="E23" s="202" t="s">
        <v>161</v>
      </c>
      <c r="F23" s="203" t="s">
        <v>162</v>
      </c>
      <c r="G23" s="204" t="s">
        <v>123</v>
      </c>
      <c r="H23" s="208">
        <v>1</v>
      </c>
      <c r="I23" s="202" t="s">
        <v>305</v>
      </c>
      <c r="J23" s="203" t="s">
        <v>561</v>
      </c>
      <c r="K23" s="205">
        <v>1500000000</v>
      </c>
      <c r="L23" s="209">
        <v>3.5106648210048191E-5</v>
      </c>
      <c r="M23" s="203" t="s">
        <v>46</v>
      </c>
      <c r="N23" s="203" t="s">
        <v>68</v>
      </c>
      <c r="O23" s="203" t="s">
        <v>21</v>
      </c>
      <c r="P23" s="203" t="s">
        <v>36</v>
      </c>
      <c r="Q23" s="203" t="s">
        <v>213</v>
      </c>
      <c r="R23" s="203" t="s">
        <v>182</v>
      </c>
      <c r="S23" s="203" t="s">
        <v>99</v>
      </c>
      <c r="T23" s="206">
        <v>1</v>
      </c>
      <c r="U23" s="246" t="str">
        <f t="shared" si="20"/>
        <v>Prestaciones Económicas Regímenes Especiales de Excepción</v>
      </c>
      <c r="V23" s="247">
        <f t="shared" si="21"/>
        <v>1500000000</v>
      </c>
      <c r="W23" s="207" t="s">
        <v>116</v>
      </c>
      <c r="X23" s="208">
        <v>0.25</v>
      </c>
      <c r="Y23" s="207" t="s">
        <v>561</v>
      </c>
      <c r="Z23" s="205">
        <v>375000000</v>
      </c>
      <c r="AA23" s="229"/>
      <c r="AB23" s="229"/>
      <c r="AC23" s="230">
        <f t="shared" si="0"/>
        <v>0</v>
      </c>
      <c r="AD23" s="230">
        <f t="shared" si="1"/>
        <v>0</v>
      </c>
      <c r="AE23" s="230">
        <f t="shared" si="2"/>
        <v>0</v>
      </c>
      <c r="AF23" s="230">
        <f t="shared" si="3"/>
        <v>0</v>
      </c>
      <c r="AG23" s="208">
        <v>0.25</v>
      </c>
      <c r="AH23" s="207" t="s">
        <v>561</v>
      </c>
      <c r="AI23" s="205">
        <v>375000000</v>
      </c>
      <c r="AJ23" s="229"/>
      <c r="AK23" s="229"/>
      <c r="AL23" s="230">
        <f t="shared" si="4"/>
        <v>0</v>
      </c>
      <c r="AM23" s="230">
        <f t="shared" si="5"/>
        <v>0</v>
      </c>
      <c r="AN23" s="230">
        <f t="shared" si="6"/>
        <v>0</v>
      </c>
      <c r="AO23" s="230">
        <f t="shared" si="7"/>
        <v>0</v>
      </c>
      <c r="AP23" s="208">
        <v>0.25</v>
      </c>
      <c r="AQ23" s="207" t="s">
        <v>561</v>
      </c>
      <c r="AR23" s="205">
        <v>375000000</v>
      </c>
      <c r="AS23" s="229"/>
      <c r="AT23" s="229"/>
      <c r="AU23" s="230">
        <f t="shared" si="22"/>
        <v>0</v>
      </c>
      <c r="AV23" s="230">
        <f t="shared" si="23"/>
        <v>0</v>
      </c>
      <c r="AW23" s="230">
        <f t="shared" si="24"/>
        <v>0</v>
      </c>
      <c r="AX23" s="230">
        <f t="shared" si="25"/>
        <v>0</v>
      </c>
      <c r="AY23" s="208">
        <v>0.25</v>
      </c>
      <c r="AZ23" s="207" t="s">
        <v>561</v>
      </c>
      <c r="BA23" s="205">
        <v>375000000</v>
      </c>
      <c r="BB23" s="229"/>
      <c r="BC23" s="229"/>
      <c r="BD23" s="208">
        <f t="shared" si="26"/>
        <v>0</v>
      </c>
      <c r="BE23" s="208">
        <f t="shared" si="27"/>
        <v>0</v>
      </c>
      <c r="BF23" s="208">
        <f t="shared" si="28"/>
        <v>0</v>
      </c>
      <c r="BG23" s="208">
        <f t="shared" si="29"/>
        <v>0</v>
      </c>
      <c r="BH23" s="231">
        <f t="shared" si="12"/>
        <v>0</v>
      </c>
      <c r="BI23" s="231">
        <f t="shared" si="13"/>
        <v>0</v>
      </c>
      <c r="BJ23" s="231">
        <f t="shared" si="14"/>
        <v>0</v>
      </c>
      <c r="BK23" s="231">
        <f t="shared" si="15"/>
        <v>0</v>
      </c>
      <c r="BL23" s="231">
        <f t="shared" si="16"/>
        <v>0</v>
      </c>
      <c r="BM23" s="231">
        <f t="shared" si="17"/>
        <v>0</v>
      </c>
      <c r="BN23" s="231">
        <f t="shared" si="18"/>
        <v>0</v>
      </c>
      <c r="BO23" s="231">
        <f t="shared" si="19"/>
        <v>0</v>
      </c>
      <c r="BP23" s="234"/>
      <c r="BQ23" s="228"/>
    </row>
    <row r="24" spans="1:69" ht="60" x14ac:dyDescent="0.25">
      <c r="A24" s="220">
        <v>11300</v>
      </c>
      <c r="B24" s="203" t="s">
        <v>4</v>
      </c>
      <c r="C24" s="202" t="s">
        <v>160</v>
      </c>
      <c r="D24" s="203" t="s">
        <v>145</v>
      </c>
      <c r="E24" s="202" t="s">
        <v>161</v>
      </c>
      <c r="F24" s="203" t="s">
        <v>162</v>
      </c>
      <c r="G24" s="204" t="s">
        <v>123</v>
      </c>
      <c r="H24" s="208">
        <v>1</v>
      </c>
      <c r="I24" s="202" t="s">
        <v>306</v>
      </c>
      <c r="J24" s="203" t="s">
        <v>170</v>
      </c>
      <c r="K24" s="205">
        <v>18712351563000</v>
      </c>
      <c r="L24" s="209">
        <v>0.43795196233665762</v>
      </c>
      <c r="M24" s="203" t="s">
        <v>46</v>
      </c>
      <c r="N24" s="203" t="s">
        <v>68</v>
      </c>
      <c r="O24" s="203" t="s">
        <v>21</v>
      </c>
      <c r="P24" s="203" t="s">
        <v>36</v>
      </c>
      <c r="Q24" s="203" t="s">
        <v>213</v>
      </c>
      <c r="R24" s="203" t="s">
        <v>182</v>
      </c>
      <c r="S24" s="203" t="s">
        <v>99</v>
      </c>
      <c r="T24" s="206">
        <v>1</v>
      </c>
      <c r="U24" s="246" t="str">
        <f t="shared" si="20"/>
        <v>Financiación UPC Régimen Subsidiado CSF</v>
      </c>
      <c r="V24" s="247">
        <f t="shared" si="21"/>
        <v>18712351563000</v>
      </c>
      <c r="W24" s="207" t="s">
        <v>116</v>
      </c>
      <c r="X24" s="208">
        <v>0.25</v>
      </c>
      <c r="Y24" s="207" t="s">
        <v>170</v>
      </c>
      <c r="Z24" s="205">
        <v>4678087890750</v>
      </c>
      <c r="AA24" s="229"/>
      <c r="AB24" s="229"/>
      <c r="AC24" s="230">
        <f t="shared" si="0"/>
        <v>0</v>
      </c>
      <c r="AD24" s="230">
        <f t="shared" si="1"/>
        <v>0</v>
      </c>
      <c r="AE24" s="230">
        <f t="shared" si="2"/>
        <v>0</v>
      </c>
      <c r="AF24" s="230">
        <f t="shared" si="3"/>
        <v>0</v>
      </c>
      <c r="AG24" s="208">
        <v>0.25</v>
      </c>
      <c r="AH24" s="207" t="s">
        <v>170</v>
      </c>
      <c r="AI24" s="205">
        <v>4678087890750</v>
      </c>
      <c r="AJ24" s="229"/>
      <c r="AK24" s="229"/>
      <c r="AL24" s="230">
        <f t="shared" si="4"/>
        <v>0</v>
      </c>
      <c r="AM24" s="230">
        <f t="shared" si="5"/>
        <v>0</v>
      </c>
      <c r="AN24" s="230">
        <f t="shared" si="6"/>
        <v>0</v>
      </c>
      <c r="AO24" s="230">
        <f t="shared" si="7"/>
        <v>0</v>
      </c>
      <c r="AP24" s="208">
        <v>0.25</v>
      </c>
      <c r="AQ24" s="207" t="s">
        <v>170</v>
      </c>
      <c r="AR24" s="205">
        <v>4678087890750</v>
      </c>
      <c r="AS24" s="229"/>
      <c r="AT24" s="229"/>
      <c r="AU24" s="230">
        <f t="shared" si="22"/>
        <v>0</v>
      </c>
      <c r="AV24" s="230">
        <f t="shared" si="23"/>
        <v>0</v>
      </c>
      <c r="AW24" s="230">
        <f t="shared" si="24"/>
        <v>0</v>
      </c>
      <c r="AX24" s="230">
        <f t="shared" si="25"/>
        <v>0</v>
      </c>
      <c r="AY24" s="208">
        <v>0.25</v>
      </c>
      <c r="AZ24" s="207" t="s">
        <v>170</v>
      </c>
      <c r="BA24" s="205">
        <v>4678087890750</v>
      </c>
      <c r="BB24" s="229"/>
      <c r="BC24" s="229"/>
      <c r="BD24" s="208">
        <f t="shared" si="26"/>
        <v>0</v>
      </c>
      <c r="BE24" s="208">
        <f t="shared" si="27"/>
        <v>0</v>
      </c>
      <c r="BF24" s="208">
        <f t="shared" si="28"/>
        <v>0</v>
      </c>
      <c r="BG24" s="208">
        <f t="shared" si="29"/>
        <v>0</v>
      </c>
      <c r="BH24" s="231">
        <f t="shared" si="12"/>
        <v>0</v>
      </c>
      <c r="BI24" s="231">
        <f t="shared" si="13"/>
        <v>0</v>
      </c>
      <c r="BJ24" s="231">
        <f t="shared" si="14"/>
        <v>0</v>
      </c>
      <c r="BK24" s="231">
        <f t="shared" si="15"/>
        <v>0</v>
      </c>
      <c r="BL24" s="231">
        <f t="shared" si="16"/>
        <v>0</v>
      </c>
      <c r="BM24" s="231">
        <f t="shared" si="17"/>
        <v>0</v>
      </c>
      <c r="BN24" s="231">
        <f t="shared" si="18"/>
        <v>0</v>
      </c>
      <c r="BO24" s="231">
        <f t="shared" si="19"/>
        <v>0</v>
      </c>
      <c r="BP24" s="234"/>
      <c r="BQ24" s="228"/>
    </row>
    <row r="25" spans="1:69" ht="60" x14ac:dyDescent="0.25">
      <c r="A25" s="220">
        <v>11300</v>
      </c>
      <c r="B25" s="203" t="s">
        <v>4</v>
      </c>
      <c r="C25" s="202" t="s">
        <v>160</v>
      </c>
      <c r="D25" s="203" t="s">
        <v>145</v>
      </c>
      <c r="E25" s="202" t="s">
        <v>161</v>
      </c>
      <c r="F25" s="203" t="s">
        <v>162</v>
      </c>
      <c r="G25" s="204" t="s">
        <v>123</v>
      </c>
      <c r="H25" s="208">
        <v>1</v>
      </c>
      <c r="I25" s="202" t="s">
        <v>307</v>
      </c>
      <c r="J25" s="203" t="s">
        <v>171</v>
      </c>
      <c r="K25" s="205">
        <v>26475329000</v>
      </c>
      <c r="L25" s="209">
        <v>6.1964004096552467E-4</v>
      </c>
      <c r="M25" s="203" t="s">
        <v>46</v>
      </c>
      <c r="N25" s="203" t="s">
        <v>68</v>
      </c>
      <c r="O25" s="203" t="s">
        <v>21</v>
      </c>
      <c r="P25" s="203" t="s">
        <v>36</v>
      </c>
      <c r="Q25" s="203" t="s">
        <v>213</v>
      </c>
      <c r="R25" s="203" t="s">
        <v>182</v>
      </c>
      <c r="S25" s="203" t="s">
        <v>99</v>
      </c>
      <c r="T25" s="206">
        <v>1</v>
      </c>
      <c r="U25" s="246" t="str">
        <f t="shared" si="20"/>
        <v>Financiación UPC Régimen Subsidiado - CCF - SSF</v>
      </c>
      <c r="V25" s="247">
        <f t="shared" si="21"/>
        <v>26475329000</v>
      </c>
      <c r="W25" s="207" t="s">
        <v>116</v>
      </c>
      <c r="X25" s="208">
        <v>0.25</v>
      </c>
      <c r="Y25" s="207" t="s">
        <v>171</v>
      </c>
      <c r="Z25" s="205">
        <v>6618832250</v>
      </c>
      <c r="AA25" s="229"/>
      <c r="AB25" s="229"/>
      <c r="AC25" s="230">
        <f t="shared" si="0"/>
        <v>0</v>
      </c>
      <c r="AD25" s="230">
        <f t="shared" si="1"/>
        <v>0</v>
      </c>
      <c r="AE25" s="230">
        <f t="shared" si="2"/>
        <v>0</v>
      </c>
      <c r="AF25" s="230">
        <f t="shared" si="3"/>
        <v>0</v>
      </c>
      <c r="AG25" s="208">
        <v>0.25</v>
      </c>
      <c r="AH25" s="207" t="s">
        <v>171</v>
      </c>
      <c r="AI25" s="205">
        <v>6618832250</v>
      </c>
      <c r="AJ25" s="229"/>
      <c r="AK25" s="229"/>
      <c r="AL25" s="230">
        <f t="shared" si="4"/>
        <v>0</v>
      </c>
      <c r="AM25" s="230">
        <f t="shared" si="5"/>
        <v>0</v>
      </c>
      <c r="AN25" s="230">
        <f t="shared" si="6"/>
        <v>0</v>
      </c>
      <c r="AO25" s="230">
        <f t="shared" si="7"/>
        <v>0</v>
      </c>
      <c r="AP25" s="208">
        <v>0.25</v>
      </c>
      <c r="AQ25" s="207" t="s">
        <v>171</v>
      </c>
      <c r="AR25" s="205">
        <v>6618832250</v>
      </c>
      <c r="AS25" s="229"/>
      <c r="AT25" s="229"/>
      <c r="AU25" s="230">
        <f t="shared" si="22"/>
        <v>0</v>
      </c>
      <c r="AV25" s="230">
        <f t="shared" si="23"/>
        <v>0</v>
      </c>
      <c r="AW25" s="230">
        <f t="shared" si="24"/>
        <v>0</v>
      </c>
      <c r="AX25" s="230">
        <f t="shared" si="25"/>
        <v>0</v>
      </c>
      <c r="AY25" s="208">
        <v>0.25</v>
      </c>
      <c r="AZ25" s="207" t="s">
        <v>171</v>
      </c>
      <c r="BA25" s="205">
        <v>6618832250</v>
      </c>
      <c r="BB25" s="229"/>
      <c r="BC25" s="229"/>
      <c r="BD25" s="208">
        <f t="shared" si="26"/>
        <v>0</v>
      </c>
      <c r="BE25" s="208">
        <f t="shared" si="27"/>
        <v>0</v>
      </c>
      <c r="BF25" s="208">
        <f t="shared" si="28"/>
        <v>0</v>
      </c>
      <c r="BG25" s="208">
        <f t="shared" si="29"/>
        <v>0</v>
      </c>
      <c r="BH25" s="231">
        <f t="shared" si="12"/>
        <v>0</v>
      </c>
      <c r="BI25" s="231">
        <f t="shared" si="13"/>
        <v>0</v>
      </c>
      <c r="BJ25" s="231">
        <f t="shared" si="14"/>
        <v>0</v>
      </c>
      <c r="BK25" s="231">
        <f t="shared" si="15"/>
        <v>0</v>
      </c>
      <c r="BL25" s="231">
        <f t="shared" si="16"/>
        <v>0</v>
      </c>
      <c r="BM25" s="231">
        <f t="shared" si="17"/>
        <v>0</v>
      </c>
      <c r="BN25" s="231">
        <f t="shared" si="18"/>
        <v>0</v>
      </c>
      <c r="BO25" s="231">
        <f t="shared" si="19"/>
        <v>0</v>
      </c>
      <c r="BP25" s="234"/>
      <c r="BQ25" s="228"/>
    </row>
    <row r="26" spans="1:69" ht="60" x14ac:dyDescent="0.25">
      <c r="A26" s="220">
        <v>11300</v>
      </c>
      <c r="B26" s="203" t="s">
        <v>4</v>
      </c>
      <c r="C26" s="202" t="s">
        <v>160</v>
      </c>
      <c r="D26" s="203" t="s">
        <v>145</v>
      </c>
      <c r="E26" s="202" t="s">
        <v>161</v>
      </c>
      <c r="F26" s="203" t="s">
        <v>162</v>
      </c>
      <c r="G26" s="204" t="s">
        <v>123</v>
      </c>
      <c r="H26" s="208">
        <v>1</v>
      </c>
      <c r="I26" s="202" t="s">
        <v>308</v>
      </c>
      <c r="J26" s="203" t="s">
        <v>175</v>
      </c>
      <c r="K26" s="205">
        <v>210070791000</v>
      </c>
      <c r="L26" s="209">
        <v>4.9165875725623717E-3</v>
      </c>
      <c r="M26" s="203" t="s">
        <v>46</v>
      </c>
      <c r="N26" s="203" t="s">
        <v>68</v>
      </c>
      <c r="O26" s="203" t="s">
        <v>21</v>
      </c>
      <c r="P26" s="203" t="s">
        <v>36</v>
      </c>
      <c r="Q26" s="203" t="s">
        <v>213</v>
      </c>
      <c r="R26" s="203" t="s">
        <v>182</v>
      </c>
      <c r="S26" s="203" t="s">
        <v>99</v>
      </c>
      <c r="T26" s="206">
        <v>1</v>
      </c>
      <c r="U26" s="246" t="str">
        <f t="shared" si="20"/>
        <v>Prestaciones Excepcionales - Recobros</v>
      </c>
      <c r="V26" s="247">
        <f t="shared" si="21"/>
        <v>210070791000</v>
      </c>
      <c r="W26" s="207" t="s">
        <v>116</v>
      </c>
      <c r="X26" s="208">
        <v>0.25</v>
      </c>
      <c r="Y26" s="207" t="s">
        <v>175</v>
      </c>
      <c r="Z26" s="205">
        <v>52517697750</v>
      </c>
      <c r="AA26" s="229"/>
      <c r="AB26" s="229"/>
      <c r="AC26" s="230">
        <f t="shared" si="0"/>
        <v>0</v>
      </c>
      <c r="AD26" s="230">
        <f t="shared" si="1"/>
        <v>0</v>
      </c>
      <c r="AE26" s="230">
        <f t="shared" si="2"/>
        <v>0</v>
      </c>
      <c r="AF26" s="230">
        <f t="shared" si="3"/>
        <v>0</v>
      </c>
      <c r="AG26" s="208">
        <v>0.25</v>
      </c>
      <c r="AH26" s="207" t="s">
        <v>175</v>
      </c>
      <c r="AI26" s="205">
        <v>52517697750</v>
      </c>
      <c r="AJ26" s="229"/>
      <c r="AK26" s="229"/>
      <c r="AL26" s="230">
        <f t="shared" si="4"/>
        <v>0</v>
      </c>
      <c r="AM26" s="230">
        <f t="shared" si="5"/>
        <v>0</v>
      </c>
      <c r="AN26" s="230">
        <f t="shared" si="6"/>
        <v>0</v>
      </c>
      <c r="AO26" s="230">
        <f t="shared" si="7"/>
        <v>0</v>
      </c>
      <c r="AP26" s="208">
        <v>0.25</v>
      </c>
      <c r="AQ26" s="207" t="s">
        <v>175</v>
      </c>
      <c r="AR26" s="205">
        <v>52517697750</v>
      </c>
      <c r="AS26" s="229"/>
      <c r="AT26" s="229"/>
      <c r="AU26" s="230">
        <f t="shared" si="22"/>
        <v>0</v>
      </c>
      <c r="AV26" s="230">
        <f t="shared" si="23"/>
        <v>0</v>
      </c>
      <c r="AW26" s="230">
        <f t="shared" si="24"/>
        <v>0</v>
      </c>
      <c r="AX26" s="230">
        <f t="shared" si="25"/>
        <v>0</v>
      </c>
      <c r="AY26" s="208">
        <v>0.25</v>
      </c>
      <c r="AZ26" s="207" t="s">
        <v>175</v>
      </c>
      <c r="BA26" s="205">
        <v>52517697750</v>
      </c>
      <c r="BB26" s="229"/>
      <c r="BC26" s="229"/>
      <c r="BD26" s="208">
        <f t="shared" si="26"/>
        <v>0</v>
      </c>
      <c r="BE26" s="208">
        <f t="shared" si="27"/>
        <v>0</v>
      </c>
      <c r="BF26" s="208">
        <f t="shared" si="28"/>
        <v>0</v>
      </c>
      <c r="BG26" s="208">
        <f t="shared" si="29"/>
        <v>0</v>
      </c>
      <c r="BH26" s="231">
        <f t="shared" si="12"/>
        <v>0</v>
      </c>
      <c r="BI26" s="231">
        <f t="shared" si="13"/>
        <v>0</v>
      </c>
      <c r="BJ26" s="231">
        <f t="shared" si="14"/>
        <v>0</v>
      </c>
      <c r="BK26" s="231">
        <f t="shared" si="15"/>
        <v>0</v>
      </c>
      <c r="BL26" s="231">
        <f t="shared" si="16"/>
        <v>0</v>
      </c>
      <c r="BM26" s="231">
        <f t="shared" si="17"/>
        <v>0</v>
      </c>
      <c r="BN26" s="231">
        <f t="shared" si="18"/>
        <v>0</v>
      </c>
      <c r="BO26" s="231">
        <f t="shared" si="19"/>
        <v>0</v>
      </c>
      <c r="BP26" s="234"/>
      <c r="BQ26" s="228"/>
    </row>
    <row r="27" spans="1:69" ht="60" x14ac:dyDescent="0.25">
      <c r="A27" s="220">
        <v>11300</v>
      </c>
      <c r="B27" s="203" t="s">
        <v>4</v>
      </c>
      <c r="C27" s="202" t="s">
        <v>160</v>
      </c>
      <c r="D27" s="203" t="s">
        <v>145</v>
      </c>
      <c r="E27" s="202" t="s">
        <v>161</v>
      </c>
      <c r="F27" s="203" t="s">
        <v>162</v>
      </c>
      <c r="G27" s="204" t="s">
        <v>123</v>
      </c>
      <c r="H27" s="208">
        <v>1</v>
      </c>
      <c r="I27" s="202" t="s">
        <v>309</v>
      </c>
      <c r="J27" s="203" t="s">
        <v>172</v>
      </c>
      <c r="K27" s="205">
        <v>165927919000</v>
      </c>
      <c r="L27" s="209">
        <v>3.8834487203722474E-3</v>
      </c>
      <c r="M27" s="203" t="s">
        <v>46</v>
      </c>
      <c r="N27" s="203" t="s">
        <v>68</v>
      </c>
      <c r="O27" s="203" t="s">
        <v>21</v>
      </c>
      <c r="P27" s="203" t="s">
        <v>36</v>
      </c>
      <c r="Q27" s="203" t="s">
        <v>213</v>
      </c>
      <c r="R27" s="203" t="s">
        <v>182</v>
      </c>
      <c r="S27" s="203" t="s">
        <v>99</v>
      </c>
      <c r="T27" s="206">
        <v>1</v>
      </c>
      <c r="U27" s="246" t="str">
        <f t="shared" si="20"/>
        <v>Atención en salud, transporte primario, indemnizaciones y auxilios funerarios víctimas</v>
      </c>
      <c r="V27" s="247">
        <f t="shared" si="21"/>
        <v>165927919000</v>
      </c>
      <c r="W27" s="207" t="s">
        <v>116</v>
      </c>
      <c r="X27" s="208">
        <v>0.25</v>
      </c>
      <c r="Y27" s="207" t="s">
        <v>172</v>
      </c>
      <c r="Z27" s="205">
        <v>41481979750</v>
      </c>
      <c r="AA27" s="229"/>
      <c r="AB27" s="229"/>
      <c r="AC27" s="230">
        <f t="shared" si="0"/>
        <v>0</v>
      </c>
      <c r="AD27" s="230">
        <f t="shared" si="1"/>
        <v>0</v>
      </c>
      <c r="AE27" s="230">
        <f t="shared" si="2"/>
        <v>0</v>
      </c>
      <c r="AF27" s="230">
        <f t="shared" si="3"/>
        <v>0</v>
      </c>
      <c r="AG27" s="208">
        <v>0.25</v>
      </c>
      <c r="AH27" s="207" t="s">
        <v>172</v>
      </c>
      <c r="AI27" s="205">
        <v>41481979750</v>
      </c>
      <c r="AJ27" s="229"/>
      <c r="AK27" s="229"/>
      <c r="AL27" s="230">
        <f t="shared" si="4"/>
        <v>0</v>
      </c>
      <c r="AM27" s="230">
        <f t="shared" si="5"/>
        <v>0</v>
      </c>
      <c r="AN27" s="230">
        <f t="shared" si="6"/>
        <v>0</v>
      </c>
      <c r="AO27" s="230">
        <f t="shared" si="7"/>
        <v>0</v>
      </c>
      <c r="AP27" s="208">
        <v>0.25</v>
      </c>
      <c r="AQ27" s="207" t="s">
        <v>172</v>
      </c>
      <c r="AR27" s="205">
        <v>41481979750</v>
      </c>
      <c r="AS27" s="229"/>
      <c r="AT27" s="229"/>
      <c r="AU27" s="230">
        <f t="shared" si="22"/>
        <v>0</v>
      </c>
      <c r="AV27" s="230">
        <f t="shared" si="23"/>
        <v>0</v>
      </c>
      <c r="AW27" s="230">
        <f t="shared" si="24"/>
        <v>0</v>
      </c>
      <c r="AX27" s="230">
        <f t="shared" si="25"/>
        <v>0</v>
      </c>
      <c r="AY27" s="208">
        <v>0.25</v>
      </c>
      <c r="AZ27" s="207" t="s">
        <v>172</v>
      </c>
      <c r="BA27" s="205">
        <v>41481979750</v>
      </c>
      <c r="BB27" s="229"/>
      <c r="BC27" s="229"/>
      <c r="BD27" s="208">
        <f t="shared" si="26"/>
        <v>0</v>
      </c>
      <c r="BE27" s="208">
        <f t="shared" si="27"/>
        <v>0</v>
      </c>
      <c r="BF27" s="208">
        <f t="shared" si="28"/>
        <v>0</v>
      </c>
      <c r="BG27" s="208">
        <f t="shared" si="29"/>
        <v>0</v>
      </c>
      <c r="BH27" s="231">
        <f t="shared" si="12"/>
        <v>0</v>
      </c>
      <c r="BI27" s="231">
        <f t="shared" si="13"/>
        <v>0</v>
      </c>
      <c r="BJ27" s="231">
        <f t="shared" si="14"/>
        <v>0</v>
      </c>
      <c r="BK27" s="231">
        <f t="shared" si="15"/>
        <v>0</v>
      </c>
      <c r="BL27" s="231">
        <f t="shared" si="16"/>
        <v>0</v>
      </c>
      <c r="BM27" s="231">
        <f t="shared" si="17"/>
        <v>0</v>
      </c>
      <c r="BN27" s="231">
        <f t="shared" si="18"/>
        <v>0</v>
      </c>
      <c r="BO27" s="231">
        <f t="shared" si="19"/>
        <v>0</v>
      </c>
      <c r="BP27" s="234"/>
      <c r="BQ27" s="228"/>
    </row>
    <row r="28" spans="1:69" ht="60" x14ac:dyDescent="0.25">
      <c r="A28" s="220">
        <v>11300</v>
      </c>
      <c r="B28" s="203" t="s">
        <v>4</v>
      </c>
      <c r="C28" s="202" t="s">
        <v>160</v>
      </c>
      <c r="D28" s="203" t="s">
        <v>145</v>
      </c>
      <c r="E28" s="202" t="s">
        <v>161</v>
      </c>
      <c r="F28" s="203" t="s">
        <v>162</v>
      </c>
      <c r="G28" s="204" t="s">
        <v>123</v>
      </c>
      <c r="H28" s="208">
        <v>1</v>
      </c>
      <c r="I28" s="202" t="s">
        <v>310</v>
      </c>
      <c r="J28" s="203" t="s">
        <v>176</v>
      </c>
      <c r="K28" s="205">
        <v>3872113000</v>
      </c>
      <c r="L28" s="209">
        <v>9.0624605947036218E-5</v>
      </c>
      <c r="M28" s="203" t="s">
        <v>46</v>
      </c>
      <c r="N28" s="203" t="s">
        <v>68</v>
      </c>
      <c r="O28" s="203" t="s">
        <v>21</v>
      </c>
      <c r="P28" s="203" t="s">
        <v>36</v>
      </c>
      <c r="Q28" s="203" t="s">
        <v>213</v>
      </c>
      <c r="R28" s="203" t="s">
        <v>182</v>
      </c>
      <c r="S28" s="203" t="s">
        <v>99</v>
      </c>
      <c r="T28" s="206">
        <v>1</v>
      </c>
      <c r="U28" s="246" t="str">
        <f t="shared" si="20"/>
        <v>Fortalecimiento red de urgencias nacional, emergencias sanitarias y eventos catastróficos</v>
      </c>
      <c r="V28" s="247">
        <f t="shared" si="21"/>
        <v>3872113000</v>
      </c>
      <c r="W28" s="207" t="s">
        <v>116</v>
      </c>
      <c r="X28" s="208">
        <v>0.25</v>
      </c>
      <c r="Y28" s="207" t="s">
        <v>176</v>
      </c>
      <c r="Z28" s="205">
        <v>968028250</v>
      </c>
      <c r="AA28" s="229"/>
      <c r="AB28" s="229"/>
      <c r="AC28" s="230">
        <f t="shared" si="0"/>
        <v>0</v>
      </c>
      <c r="AD28" s="230">
        <f t="shared" si="1"/>
        <v>0</v>
      </c>
      <c r="AE28" s="230">
        <f t="shared" si="2"/>
        <v>0</v>
      </c>
      <c r="AF28" s="230">
        <f t="shared" si="3"/>
        <v>0</v>
      </c>
      <c r="AG28" s="208">
        <v>0.25</v>
      </c>
      <c r="AH28" s="207" t="s">
        <v>176</v>
      </c>
      <c r="AI28" s="205">
        <v>968028250</v>
      </c>
      <c r="AJ28" s="229"/>
      <c r="AK28" s="229"/>
      <c r="AL28" s="230">
        <f t="shared" si="4"/>
        <v>0</v>
      </c>
      <c r="AM28" s="230">
        <f t="shared" si="5"/>
        <v>0</v>
      </c>
      <c r="AN28" s="230">
        <f t="shared" si="6"/>
        <v>0</v>
      </c>
      <c r="AO28" s="230">
        <f t="shared" si="7"/>
        <v>0</v>
      </c>
      <c r="AP28" s="208">
        <v>0.25</v>
      </c>
      <c r="AQ28" s="207" t="s">
        <v>176</v>
      </c>
      <c r="AR28" s="205">
        <v>968028250</v>
      </c>
      <c r="AS28" s="229"/>
      <c r="AT28" s="229"/>
      <c r="AU28" s="230">
        <f t="shared" si="22"/>
        <v>0</v>
      </c>
      <c r="AV28" s="230">
        <f t="shared" si="23"/>
        <v>0</v>
      </c>
      <c r="AW28" s="230">
        <f t="shared" si="24"/>
        <v>0</v>
      </c>
      <c r="AX28" s="230">
        <f t="shared" si="25"/>
        <v>0</v>
      </c>
      <c r="AY28" s="208">
        <v>0.25</v>
      </c>
      <c r="AZ28" s="207" t="s">
        <v>176</v>
      </c>
      <c r="BA28" s="205">
        <v>968028250</v>
      </c>
      <c r="BB28" s="229"/>
      <c r="BC28" s="229"/>
      <c r="BD28" s="208">
        <f t="shared" si="26"/>
        <v>0</v>
      </c>
      <c r="BE28" s="208">
        <f t="shared" si="27"/>
        <v>0</v>
      </c>
      <c r="BF28" s="208">
        <f t="shared" si="28"/>
        <v>0</v>
      </c>
      <c r="BG28" s="208">
        <f t="shared" si="29"/>
        <v>0</v>
      </c>
      <c r="BH28" s="231">
        <f t="shared" si="12"/>
        <v>0</v>
      </c>
      <c r="BI28" s="231">
        <f t="shared" si="13"/>
        <v>0</v>
      </c>
      <c r="BJ28" s="231">
        <f t="shared" si="14"/>
        <v>0</v>
      </c>
      <c r="BK28" s="231">
        <f t="shared" si="15"/>
        <v>0</v>
      </c>
      <c r="BL28" s="231">
        <f t="shared" si="16"/>
        <v>0</v>
      </c>
      <c r="BM28" s="231">
        <f t="shared" si="17"/>
        <v>0</v>
      </c>
      <c r="BN28" s="231">
        <f t="shared" si="18"/>
        <v>0</v>
      </c>
      <c r="BO28" s="231">
        <f t="shared" si="19"/>
        <v>0</v>
      </c>
      <c r="BP28" s="234"/>
      <c r="BQ28" s="228"/>
    </row>
    <row r="29" spans="1:69" ht="60" x14ac:dyDescent="0.25">
      <c r="A29" s="220">
        <v>11300</v>
      </c>
      <c r="B29" s="203" t="s">
        <v>4</v>
      </c>
      <c r="C29" s="202" t="s">
        <v>160</v>
      </c>
      <c r="D29" s="203" t="s">
        <v>145</v>
      </c>
      <c r="E29" s="202" t="s">
        <v>161</v>
      </c>
      <c r="F29" s="203" t="s">
        <v>162</v>
      </c>
      <c r="G29" s="204" t="s">
        <v>123</v>
      </c>
      <c r="H29" s="208">
        <v>1</v>
      </c>
      <c r="I29" s="202" t="s">
        <v>311</v>
      </c>
      <c r="J29" s="203" t="s">
        <v>177</v>
      </c>
      <c r="K29" s="205">
        <v>20994082000</v>
      </c>
      <c r="L29" s="209">
        <v>4.9135456751127002E-4</v>
      </c>
      <c r="M29" s="203" t="s">
        <v>46</v>
      </c>
      <c r="N29" s="203" t="s">
        <v>68</v>
      </c>
      <c r="O29" s="203" t="s">
        <v>21</v>
      </c>
      <c r="P29" s="203" t="s">
        <v>36</v>
      </c>
      <c r="Q29" s="203" t="s">
        <v>213</v>
      </c>
      <c r="R29" s="203" t="s">
        <v>182</v>
      </c>
      <c r="S29" s="203" t="s">
        <v>99</v>
      </c>
      <c r="T29" s="206">
        <v>1</v>
      </c>
      <c r="U29" s="246" t="str">
        <f t="shared" si="20"/>
        <v>Otros programas de salud promoción y prevención</v>
      </c>
      <c r="V29" s="247">
        <f t="shared" si="21"/>
        <v>20994082000</v>
      </c>
      <c r="W29" s="207" t="s">
        <v>116</v>
      </c>
      <c r="X29" s="208">
        <v>0.25</v>
      </c>
      <c r="Y29" s="207" t="s">
        <v>177</v>
      </c>
      <c r="Z29" s="205">
        <v>5248520500</v>
      </c>
      <c r="AA29" s="229"/>
      <c r="AB29" s="229"/>
      <c r="AC29" s="230">
        <f t="shared" si="0"/>
        <v>0</v>
      </c>
      <c r="AD29" s="230">
        <f t="shared" si="1"/>
        <v>0</v>
      </c>
      <c r="AE29" s="230">
        <f t="shared" si="2"/>
        <v>0</v>
      </c>
      <c r="AF29" s="230">
        <f t="shared" si="3"/>
        <v>0</v>
      </c>
      <c r="AG29" s="208">
        <v>0.25</v>
      </c>
      <c r="AH29" s="207" t="s">
        <v>177</v>
      </c>
      <c r="AI29" s="205">
        <v>5248520500</v>
      </c>
      <c r="AJ29" s="229"/>
      <c r="AK29" s="229"/>
      <c r="AL29" s="230">
        <f t="shared" si="4"/>
        <v>0</v>
      </c>
      <c r="AM29" s="230">
        <f t="shared" si="5"/>
        <v>0</v>
      </c>
      <c r="AN29" s="230">
        <f t="shared" si="6"/>
        <v>0</v>
      </c>
      <c r="AO29" s="230">
        <f t="shared" si="7"/>
        <v>0</v>
      </c>
      <c r="AP29" s="208">
        <v>0.25</v>
      </c>
      <c r="AQ29" s="207" t="s">
        <v>177</v>
      </c>
      <c r="AR29" s="205">
        <v>5248520500</v>
      </c>
      <c r="AS29" s="229"/>
      <c r="AT29" s="229"/>
      <c r="AU29" s="230">
        <f t="shared" si="22"/>
        <v>0</v>
      </c>
      <c r="AV29" s="230">
        <f t="shared" si="23"/>
        <v>0</v>
      </c>
      <c r="AW29" s="230">
        <f t="shared" si="24"/>
        <v>0</v>
      </c>
      <c r="AX29" s="230">
        <f t="shared" si="25"/>
        <v>0</v>
      </c>
      <c r="AY29" s="208">
        <v>0.25</v>
      </c>
      <c r="AZ29" s="207" t="s">
        <v>177</v>
      </c>
      <c r="BA29" s="205">
        <v>5248520500</v>
      </c>
      <c r="BB29" s="229"/>
      <c r="BC29" s="229"/>
      <c r="BD29" s="208">
        <f t="shared" si="26"/>
        <v>0</v>
      </c>
      <c r="BE29" s="208">
        <f t="shared" si="27"/>
        <v>0</v>
      </c>
      <c r="BF29" s="208">
        <f t="shared" si="28"/>
        <v>0</v>
      </c>
      <c r="BG29" s="208">
        <f t="shared" si="29"/>
        <v>0</v>
      </c>
      <c r="BH29" s="231">
        <f t="shared" si="12"/>
        <v>0</v>
      </c>
      <c r="BI29" s="231">
        <f t="shared" si="13"/>
        <v>0</v>
      </c>
      <c r="BJ29" s="231">
        <f t="shared" si="14"/>
        <v>0</v>
      </c>
      <c r="BK29" s="231">
        <f t="shared" si="15"/>
        <v>0</v>
      </c>
      <c r="BL29" s="231">
        <f t="shared" si="16"/>
        <v>0</v>
      </c>
      <c r="BM29" s="231">
        <f t="shared" si="17"/>
        <v>0</v>
      </c>
      <c r="BN29" s="231">
        <f t="shared" si="18"/>
        <v>0</v>
      </c>
      <c r="BO29" s="231">
        <f t="shared" si="19"/>
        <v>0</v>
      </c>
      <c r="BP29" s="234"/>
      <c r="BQ29" s="228"/>
    </row>
    <row r="30" spans="1:69" ht="60" x14ac:dyDescent="0.25">
      <c r="A30" s="220">
        <v>11300</v>
      </c>
      <c r="B30" s="203" t="s">
        <v>4</v>
      </c>
      <c r="C30" s="202" t="s">
        <v>160</v>
      </c>
      <c r="D30" s="203" t="s">
        <v>145</v>
      </c>
      <c r="E30" s="202" t="s">
        <v>161</v>
      </c>
      <c r="F30" s="203" t="s">
        <v>162</v>
      </c>
      <c r="G30" s="204" t="s">
        <v>123</v>
      </c>
      <c r="H30" s="208">
        <v>1</v>
      </c>
      <c r="I30" s="202" t="s">
        <v>312</v>
      </c>
      <c r="J30" s="203" t="s">
        <v>178</v>
      </c>
      <c r="K30" s="205">
        <v>161564182000</v>
      </c>
      <c r="L30" s="209">
        <v>3.7813179338788E-3</v>
      </c>
      <c r="M30" s="203" t="s">
        <v>46</v>
      </c>
      <c r="N30" s="203" t="s">
        <v>68</v>
      </c>
      <c r="O30" s="203" t="s">
        <v>21</v>
      </c>
      <c r="P30" s="203" t="s">
        <v>36</v>
      </c>
      <c r="Q30" s="203" t="s">
        <v>213</v>
      </c>
      <c r="R30" s="203" t="s">
        <v>182</v>
      </c>
      <c r="S30" s="203" t="s">
        <v>99</v>
      </c>
      <c r="T30" s="206">
        <v>1</v>
      </c>
      <c r="U30" s="246" t="str">
        <f t="shared" si="20"/>
        <v>Recursos con destinación especifica</v>
      </c>
      <c r="V30" s="247">
        <f t="shared" si="21"/>
        <v>161564182000</v>
      </c>
      <c r="W30" s="207" t="s">
        <v>116</v>
      </c>
      <c r="X30" s="208">
        <v>0.25</v>
      </c>
      <c r="Y30" s="207" t="s">
        <v>178</v>
      </c>
      <c r="Z30" s="205">
        <v>40391045500</v>
      </c>
      <c r="AA30" s="229"/>
      <c r="AB30" s="229"/>
      <c r="AC30" s="230">
        <f t="shared" si="0"/>
        <v>0</v>
      </c>
      <c r="AD30" s="230">
        <f t="shared" si="1"/>
        <v>0</v>
      </c>
      <c r="AE30" s="230">
        <f t="shared" si="2"/>
        <v>0</v>
      </c>
      <c r="AF30" s="230">
        <f t="shared" si="3"/>
        <v>0</v>
      </c>
      <c r="AG30" s="208">
        <v>0.25</v>
      </c>
      <c r="AH30" s="207" t="s">
        <v>178</v>
      </c>
      <c r="AI30" s="205">
        <v>40391045500</v>
      </c>
      <c r="AJ30" s="229"/>
      <c r="AK30" s="229"/>
      <c r="AL30" s="230">
        <f t="shared" si="4"/>
        <v>0</v>
      </c>
      <c r="AM30" s="230">
        <f t="shared" si="5"/>
        <v>0</v>
      </c>
      <c r="AN30" s="230">
        <f t="shared" si="6"/>
        <v>0</v>
      </c>
      <c r="AO30" s="230">
        <f t="shared" si="7"/>
        <v>0</v>
      </c>
      <c r="AP30" s="208">
        <v>0.25</v>
      </c>
      <c r="AQ30" s="207" t="s">
        <v>178</v>
      </c>
      <c r="AR30" s="205">
        <v>40391045500</v>
      </c>
      <c r="AS30" s="229"/>
      <c r="AT30" s="229"/>
      <c r="AU30" s="230">
        <f t="shared" si="22"/>
        <v>0</v>
      </c>
      <c r="AV30" s="230">
        <f t="shared" si="23"/>
        <v>0</v>
      </c>
      <c r="AW30" s="230">
        <f t="shared" si="24"/>
        <v>0</v>
      </c>
      <c r="AX30" s="230">
        <f t="shared" si="25"/>
        <v>0</v>
      </c>
      <c r="AY30" s="208">
        <v>0.25</v>
      </c>
      <c r="AZ30" s="207" t="s">
        <v>178</v>
      </c>
      <c r="BA30" s="205">
        <v>40391045500</v>
      </c>
      <c r="BB30" s="229"/>
      <c r="BC30" s="229"/>
      <c r="BD30" s="208">
        <f t="shared" si="26"/>
        <v>0</v>
      </c>
      <c r="BE30" s="208">
        <f t="shared" si="27"/>
        <v>0</v>
      </c>
      <c r="BF30" s="208">
        <f t="shared" si="28"/>
        <v>0</v>
      </c>
      <c r="BG30" s="208">
        <f t="shared" si="29"/>
        <v>0</v>
      </c>
      <c r="BH30" s="231">
        <f t="shared" si="12"/>
        <v>0</v>
      </c>
      <c r="BI30" s="231">
        <f t="shared" si="13"/>
        <v>0</v>
      </c>
      <c r="BJ30" s="231">
        <f t="shared" si="14"/>
        <v>0</v>
      </c>
      <c r="BK30" s="231">
        <f t="shared" si="15"/>
        <v>0</v>
      </c>
      <c r="BL30" s="231">
        <f t="shared" si="16"/>
        <v>0</v>
      </c>
      <c r="BM30" s="231">
        <f t="shared" si="17"/>
        <v>0</v>
      </c>
      <c r="BN30" s="231">
        <f t="shared" si="18"/>
        <v>0</v>
      </c>
      <c r="BO30" s="231">
        <f t="shared" si="19"/>
        <v>0</v>
      </c>
      <c r="BP30" s="234"/>
      <c r="BQ30" s="228"/>
    </row>
    <row r="31" spans="1:69" ht="60" x14ac:dyDescent="0.25">
      <c r="A31" s="220">
        <v>11300</v>
      </c>
      <c r="B31" s="203" t="s">
        <v>4</v>
      </c>
      <c r="C31" s="202" t="s">
        <v>160</v>
      </c>
      <c r="D31" s="203" t="s">
        <v>145</v>
      </c>
      <c r="E31" s="202" t="s">
        <v>161</v>
      </c>
      <c r="F31" s="203" t="s">
        <v>162</v>
      </c>
      <c r="G31" s="204" t="s">
        <v>123</v>
      </c>
      <c r="H31" s="208">
        <v>1</v>
      </c>
      <c r="I31" s="202" t="s">
        <v>313</v>
      </c>
      <c r="J31" s="203" t="s">
        <v>179</v>
      </c>
      <c r="K31" s="205">
        <v>51737471000</v>
      </c>
      <c r="L31" s="209">
        <v>1.2108861291163801E-3</v>
      </c>
      <c r="M31" s="203" t="s">
        <v>46</v>
      </c>
      <c r="N31" s="203" t="s">
        <v>68</v>
      </c>
      <c r="O31" s="203" t="s">
        <v>21</v>
      </c>
      <c r="P31" s="203" t="s">
        <v>36</v>
      </c>
      <c r="Q31" s="203" t="s">
        <v>213</v>
      </c>
      <c r="R31" s="203" t="s">
        <v>182</v>
      </c>
      <c r="S31" s="203" t="s">
        <v>99</v>
      </c>
      <c r="T31" s="206">
        <v>1</v>
      </c>
      <c r="U31" s="246" t="str">
        <f t="shared" si="20"/>
        <v>FONSAET</v>
      </c>
      <c r="V31" s="247">
        <f t="shared" si="21"/>
        <v>51737471000</v>
      </c>
      <c r="W31" s="207" t="s">
        <v>116</v>
      </c>
      <c r="X31" s="208">
        <v>0.25</v>
      </c>
      <c r="Y31" s="207" t="s">
        <v>179</v>
      </c>
      <c r="Z31" s="205">
        <v>12934367750</v>
      </c>
      <c r="AA31" s="229"/>
      <c r="AB31" s="229"/>
      <c r="AC31" s="230">
        <f t="shared" si="0"/>
        <v>0</v>
      </c>
      <c r="AD31" s="230">
        <f t="shared" si="1"/>
        <v>0</v>
      </c>
      <c r="AE31" s="230">
        <f t="shared" si="2"/>
        <v>0</v>
      </c>
      <c r="AF31" s="230">
        <f t="shared" si="3"/>
        <v>0</v>
      </c>
      <c r="AG31" s="208">
        <v>0.25</v>
      </c>
      <c r="AH31" s="207" t="s">
        <v>179</v>
      </c>
      <c r="AI31" s="205">
        <v>12934367750</v>
      </c>
      <c r="AJ31" s="229"/>
      <c r="AK31" s="229"/>
      <c r="AL31" s="230">
        <f t="shared" si="4"/>
        <v>0</v>
      </c>
      <c r="AM31" s="230">
        <f t="shared" si="5"/>
        <v>0</v>
      </c>
      <c r="AN31" s="230">
        <f t="shared" si="6"/>
        <v>0</v>
      </c>
      <c r="AO31" s="230">
        <f t="shared" si="7"/>
        <v>0</v>
      </c>
      <c r="AP31" s="208">
        <v>0.25</v>
      </c>
      <c r="AQ31" s="207" t="s">
        <v>179</v>
      </c>
      <c r="AR31" s="205">
        <v>12934367750</v>
      </c>
      <c r="AS31" s="229"/>
      <c r="AT31" s="229"/>
      <c r="AU31" s="230">
        <f t="shared" si="22"/>
        <v>0</v>
      </c>
      <c r="AV31" s="230">
        <f t="shared" si="23"/>
        <v>0</v>
      </c>
      <c r="AW31" s="230">
        <f t="shared" si="24"/>
        <v>0</v>
      </c>
      <c r="AX31" s="230">
        <f t="shared" si="25"/>
        <v>0</v>
      </c>
      <c r="AY31" s="208">
        <v>0.25</v>
      </c>
      <c r="AZ31" s="207" t="s">
        <v>179</v>
      </c>
      <c r="BA31" s="205">
        <v>12934367750</v>
      </c>
      <c r="BB31" s="229"/>
      <c r="BC31" s="229"/>
      <c r="BD31" s="208">
        <f t="shared" si="26"/>
        <v>0</v>
      </c>
      <c r="BE31" s="208">
        <f t="shared" si="27"/>
        <v>0</v>
      </c>
      <c r="BF31" s="208">
        <f t="shared" si="28"/>
        <v>0</v>
      </c>
      <c r="BG31" s="208">
        <f t="shared" si="29"/>
        <v>0</v>
      </c>
      <c r="BH31" s="231">
        <f t="shared" si="12"/>
        <v>0</v>
      </c>
      <c r="BI31" s="231">
        <f t="shared" si="13"/>
        <v>0</v>
      </c>
      <c r="BJ31" s="231">
        <f t="shared" si="14"/>
        <v>0</v>
      </c>
      <c r="BK31" s="231">
        <f t="shared" si="15"/>
        <v>0</v>
      </c>
      <c r="BL31" s="231">
        <f t="shared" si="16"/>
        <v>0</v>
      </c>
      <c r="BM31" s="231">
        <f t="shared" si="17"/>
        <v>0</v>
      </c>
      <c r="BN31" s="231">
        <f t="shared" si="18"/>
        <v>0</v>
      </c>
      <c r="BO31" s="231">
        <f t="shared" si="19"/>
        <v>0</v>
      </c>
      <c r="BP31" s="234"/>
      <c r="BQ31" s="228"/>
    </row>
    <row r="32" spans="1:69" ht="60" x14ac:dyDescent="0.25">
      <c r="A32" s="220">
        <v>11300</v>
      </c>
      <c r="B32" s="203" t="s">
        <v>4</v>
      </c>
      <c r="C32" s="202" t="s">
        <v>160</v>
      </c>
      <c r="D32" s="203" t="s">
        <v>145</v>
      </c>
      <c r="E32" s="202" t="s">
        <v>161</v>
      </c>
      <c r="F32" s="203" t="s">
        <v>162</v>
      </c>
      <c r="G32" s="204" t="s">
        <v>123</v>
      </c>
      <c r="H32" s="208">
        <v>1</v>
      </c>
      <c r="I32" s="202" t="s">
        <v>314</v>
      </c>
      <c r="J32" s="203" t="s">
        <v>180</v>
      </c>
      <c r="K32" s="205">
        <v>4936416000</v>
      </c>
      <c r="L32" s="209">
        <v>1.1553401328696884E-4</v>
      </c>
      <c r="M32" s="203" t="s">
        <v>46</v>
      </c>
      <c r="N32" s="203" t="s">
        <v>68</v>
      </c>
      <c r="O32" s="203" t="s">
        <v>21</v>
      </c>
      <c r="P32" s="203" t="s">
        <v>36</v>
      </c>
      <c r="Q32" s="203" t="s">
        <v>213</v>
      </c>
      <c r="R32" s="203" t="s">
        <v>182</v>
      </c>
      <c r="S32" s="203" t="s">
        <v>99</v>
      </c>
      <c r="T32" s="206">
        <v>1</v>
      </c>
      <c r="U32" s="246" t="str">
        <f t="shared" si="20"/>
        <v>Rendimientos Financieros cuentas de recaudo EPS - SSF</v>
      </c>
      <c r="V32" s="247">
        <f t="shared" si="21"/>
        <v>4936416000</v>
      </c>
      <c r="W32" s="207" t="s">
        <v>116</v>
      </c>
      <c r="X32" s="208">
        <v>0.25</v>
      </c>
      <c r="Y32" s="207" t="s">
        <v>180</v>
      </c>
      <c r="Z32" s="205">
        <v>1234104000</v>
      </c>
      <c r="AA32" s="229"/>
      <c r="AB32" s="229"/>
      <c r="AC32" s="230">
        <f t="shared" si="0"/>
        <v>0</v>
      </c>
      <c r="AD32" s="230">
        <f t="shared" si="1"/>
        <v>0</v>
      </c>
      <c r="AE32" s="230">
        <f t="shared" si="2"/>
        <v>0</v>
      </c>
      <c r="AF32" s="230">
        <f t="shared" si="3"/>
        <v>0</v>
      </c>
      <c r="AG32" s="208">
        <v>0.25</v>
      </c>
      <c r="AH32" s="207" t="s">
        <v>180</v>
      </c>
      <c r="AI32" s="205">
        <v>1234104000</v>
      </c>
      <c r="AJ32" s="229"/>
      <c r="AK32" s="229"/>
      <c r="AL32" s="230">
        <f t="shared" si="4"/>
        <v>0</v>
      </c>
      <c r="AM32" s="230">
        <f t="shared" si="5"/>
        <v>0</v>
      </c>
      <c r="AN32" s="230">
        <f t="shared" si="6"/>
        <v>0</v>
      </c>
      <c r="AO32" s="230">
        <f t="shared" si="7"/>
        <v>0</v>
      </c>
      <c r="AP32" s="208">
        <v>0.25</v>
      </c>
      <c r="AQ32" s="207" t="s">
        <v>180</v>
      </c>
      <c r="AR32" s="205">
        <v>1234104000</v>
      </c>
      <c r="AS32" s="229"/>
      <c r="AT32" s="229"/>
      <c r="AU32" s="230">
        <f t="shared" si="22"/>
        <v>0</v>
      </c>
      <c r="AV32" s="230">
        <f t="shared" si="23"/>
        <v>0</v>
      </c>
      <c r="AW32" s="230">
        <f t="shared" si="24"/>
        <v>0</v>
      </c>
      <c r="AX32" s="230">
        <f t="shared" si="25"/>
        <v>0</v>
      </c>
      <c r="AY32" s="208">
        <v>0.25</v>
      </c>
      <c r="AZ32" s="207" t="s">
        <v>180</v>
      </c>
      <c r="BA32" s="205">
        <v>1234104000</v>
      </c>
      <c r="BB32" s="229"/>
      <c r="BC32" s="229"/>
      <c r="BD32" s="208">
        <f t="shared" si="26"/>
        <v>0</v>
      </c>
      <c r="BE32" s="208">
        <f t="shared" si="27"/>
        <v>0</v>
      </c>
      <c r="BF32" s="208">
        <f t="shared" si="28"/>
        <v>0</v>
      </c>
      <c r="BG32" s="208">
        <f t="shared" si="29"/>
        <v>0</v>
      </c>
      <c r="BH32" s="231">
        <f t="shared" si="12"/>
        <v>0</v>
      </c>
      <c r="BI32" s="231">
        <f t="shared" si="13"/>
        <v>0</v>
      </c>
      <c r="BJ32" s="231">
        <f t="shared" si="14"/>
        <v>0</v>
      </c>
      <c r="BK32" s="231">
        <f t="shared" si="15"/>
        <v>0</v>
      </c>
      <c r="BL32" s="231">
        <f t="shared" si="16"/>
        <v>0</v>
      </c>
      <c r="BM32" s="231">
        <f t="shared" si="17"/>
        <v>0</v>
      </c>
      <c r="BN32" s="231">
        <f t="shared" si="18"/>
        <v>0</v>
      </c>
      <c r="BO32" s="231">
        <f t="shared" si="19"/>
        <v>0</v>
      </c>
      <c r="BP32" s="234"/>
      <c r="BQ32" s="228"/>
    </row>
    <row r="33" spans="1:69" ht="60" x14ac:dyDescent="0.25">
      <c r="A33" s="220">
        <v>11300</v>
      </c>
      <c r="B33" s="203" t="s">
        <v>4</v>
      </c>
      <c r="C33" s="202" t="s">
        <v>160</v>
      </c>
      <c r="D33" s="203" t="s">
        <v>145</v>
      </c>
      <c r="E33" s="202" t="s">
        <v>161</v>
      </c>
      <c r="F33" s="203" t="s">
        <v>162</v>
      </c>
      <c r="G33" s="204" t="s">
        <v>123</v>
      </c>
      <c r="H33" s="208">
        <v>1</v>
      </c>
      <c r="I33" s="202" t="s">
        <v>315</v>
      </c>
      <c r="J33" s="203" t="s">
        <v>181</v>
      </c>
      <c r="K33" s="205">
        <v>50000000000</v>
      </c>
      <c r="L33" s="209">
        <v>1.1702216070016065E-3</v>
      </c>
      <c r="M33" s="203" t="s">
        <v>46</v>
      </c>
      <c r="N33" s="203" t="s">
        <v>68</v>
      </c>
      <c r="O33" s="203" t="s">
        <v>21</v>
      </c>
      <c r="P33" s="203" t="s">
        <v>36</v>
      </c>
      <c r="Q33" s="203" t="s">
        <v>213</v>
      </c>
      <c r="R33" s="203" t="s">
        <v>182</v>
      </c>
      <c r="S33" s="203" t="s">
        <v>99</v>
      </c>
      <c r="T33" s="206">
        <v>1</v>
      </c>
      <c r="U33" s="246" t="str">
        <f t="shared" si="20"/>
        <v>Fortalecimientos Patrimonial a las Entidades del Sector salud</v>
      </c>
      <c r="V33" s="247">
        <f t="shared" si="21"/>
        <v>50000000000</v>
      </c>
      <c r="W33" s="207" t="s">
        <v>116</v>
      </c>
      <c r="X33" s="208">
        <v>0.25</v>
      </c>
      <c r="Y33" s="207" t="s">
        <v>181</v>
      </c>
      <c r="Z33" s="205">
        <v>12500000000</v>
      </c>
      <c r="AA33" s="229"/>
      <c r="AB33" s="229"/>
      <c r="AC33" s="230">
        <f t="shared" si="0"/>
        <v>0</v>
      </c>
      <c r="AD33" s="230">
        <f t="shared" si="1"/>
        <v>0</v>
      </c>
      <c r="AE33" s="230">
        <f t="shared" si="2"/>
        <v>0</v>
      </c>
      <c r="AF33" s="230">
        <f t="shared" si="3"/>
        <v>0</v>
      </c>
      <c r="AG33" s="208">
        <v>0.25</v>
      </c>
      <c r="AH33" s="207" t="s">
        <v>181</v>
      </c>
      <c r="AI33" s="205">
        <v>12500000000</v>
      </c>
      <c r="AJ33" s="229"/>
      <c r="AK33" s="229"/>
      <c r="AL33" s="230">
        <f t="shared" si="4"/>
        <v>0</v>
      </c>
      <c r="AM33" s="230">
        <f t="shared" si="5"/>
        <v>0</v>
      </c>
      <c r="AN33" s="230">
        <f t="shared" si="6"/>
        <v>0</v>
      </c>
      <c r="AO33" s="230">
        <f t="shared" si="7"/>
        <v>0</v>
      </c>
      <c r="AP33" s="208">
        <v>0.25</v>
      </c>
      <c r="AQ33" s="207" t="s">
        <v>181</v>
      </c>
      <c r="AR33" s="205">
        <v>12500000000</v>
      </c>
      <c r="AS33" s="229"/>
      <c r="AT33" s="229"/>
      <c r="AU33" s="230">
        <f t="shared" si="22"/>
        <v>0</v>
      </c>
      <c r="AV33" s="230">
        <f t="shared" si="23"/>
        <v>0</v>
      </c>
      <c r="AW33" s="230">
        <f t="shared" si="24"/>
        <v>0</v>
      </c>
      <c r="AX33" s="230">
        <f t="shared" si="25"/>
        <v>0</v>
      </c>
      <c r="AY33" s="208">
        <v>0.25</v>
      </c>
      <c r="AZ33" s="207" t="s">
        <v>181</v>
      </c>
      <c r="BA33" s="205">
        <v>12500000000</v>
      </c>
      <c r="BB33" s="229"/>
      <c r="BC33" s="229"/>
      <c r="BD33" s="208">
        <f t="shared" si="26"/>
        <v>0</v>
      </c>
      <c r="BE33" s="208">
        <f t="shared" si="27"/>
        <v>0</v>
      </c>
      <c r="BF33" s="208">
        <f t="shared" si="28"/>
        <v>0</v>
      </c>
      <c r="BG33" s="208">
        <f t="shared" si="29"/>
        <v>0</v>
      </c>
      <c r="BH33" s="231">
        <f t="shared" si="12"/>
        <v>0</v>
      </c>
      <c r="BI33" s="231">
        <f t="shared" si="13"/>
        <v>0</v>
      </c>
      <c r="BJ33" s="231">
        <f t="shared" si="14"/>
        <v>0</v>
      </c>
      <c r="BK33" s="231">
        <f t="shared" si="15"/>
        <v>0</v>
      </c>
      <c r="BL33" s="231">
        <f t="shared" si="16"/>
        <v>0</v>
      </c>
      <c r="BM33" s="231">
        <f t="shared" si="17"/>
        <v>0</v>
      </c>
      <c r="BN33" s="231">
        <f t="shared" si="18"/>
        <v>0</v>
      </c>
      <c r="BO33" s="231">
        <f t="shared" si="19"/>
        <v>0</v>
      </c>
      <c r="BP33" s="234"/>
      <c r="BQ33" s="228"/>
    </row>
    <row r="34" spans="1:69" ht="60" x14ac:dyDescent="0.25">
      <c r="A34" s="220">
        <v>11300</v>
      </c>
      <c r="B34" s="203" t="s">
        <v>4</v>
      </c>
      <c r="C34" s="202" t="s">
        <v>160</v>
      </c>
      <c r="D34" s="203" t="s">
        <v>145</v>
      </c>
      <c r="E34" s="202" t="s">
        <v>578</v>
      </c>
      <c r="F34" s="203" t="s">
        <v>574</v>
      </c>
      <c r="G34" s="204" t="s">
        <v>124</v>
      </c>
      <c r="H34" s="202">
        <v>12</v>
      </c>
      <c r="I34" s="202" t="s">
        <v>579</v>
      </c>
      <c r="J34" s="203" t="s">
        <v>245</v>
      </c>
      <c r="K34" s="205">
        <v>53187356</v>
      </c>
      <c r="L34" s="206">
        <v>1</v>
      </c>
      <c r="M34" s="203" t="s">
        <v>46</v>
      </c>
      <c r="N34" s="203" t="s">
        <v>68</v>
      </c>
      <c r="O34" s="203" t="s">
        <v>21</v>
      </c>
      <c r="P34" s="203" t="s">
        <v>36</v>
      </c>
      <c r="Q34" s="203" t="s">
        <v>213</v>
      </c>
      <c r="R34" s="203" t="s">
        <v>626</v>
      </c>
      <c r="S34" s="203" t="s">
        <v>99</v>
      </c>
      <c r="T34" s="210">
        <v>12</v>
      </c>
      <c r="U34" s="246" t="str">
        <f t="shared" si="20"/>
        <v>Realizar Informes de Ejecución Presupuestal</v>
      </c>
      <c r="V34" s="247">
        <f t="shared" si="21"/>
        <v>53187356</v>
      </c>
      <c r="W34" s="207" t="s">
        <v>117</v>
      </c>
      <c r="X34" s="213">
        <v>3</v>
      </c>
      <c r="Y34" s="207" t="s">
        <v>245</v>
      </c>
      <c r="Z34" s="205">
        <v>12240000</v>
      </c>
      <c r="AA34" s="229"/>
      <c r="AB34" s="229"/>
      <c r="AC34" s="230">
        <f t="shared" si="0"/>
        <v>0</v>
      </c>
      <c r="AD34" s="230">
        <f t="shared" si="1"/>
        <v>0</v>
      </c>
      <c r="AE34" s="230">
        <f t="shared" si="2"/>
        <v>0</v>
      </c>
      <c r="AF34" s="230">
        <f t="shared" si="3"/>
        <v>0</v>
      </c>
      <c r="AG34" s="213">
        <v>3</v>
      </c>
      <c r="AH34" s="207" t="s">
        <v>245</v>
      </c>
      <c r="AI34" s="205">
        <v>12240000</v>
      </c>
      <c r="AJ34" s="229"/>
      <c r="AK34" s="229"/>
      <c r="AL34" s="230">
        <f t="shared" si="4"/>
        <v>0</v>
      </c>
      <c r="AM34" s="230">
        <f t="shared" si="5"/>
        <v>0</v>
      </c>
      <c r="AN34" s="230">
        <f t="shared" si="6"/>
        <v>0</v>
      </c>
      <c r="AO34" s="230">
        <f t="shared" si="7"/>
        <v>0</v>
      </c>
      <c r="AP34" s="213">
        <v>3</v>
      </c>
      <c r="AQ34" s="207" t="s">
        <v>245</v>
      </c>
      <c r="AR34" s="205">
        <v>13296839</v>
      </c>
      <c r="AS34" s="229"/>
      <c r="AT34" s="229"/>
      <c r="AU34" s="230">
        <f t="shared" si="22"/>
        <v>0</v>
      </c>
      <c r="AV34" s="230">
        <f t="shared" si="23"/>
        <v>0</v>
      </c>
      <c r="AW34" s="230">
        <f t="shared" si="24"/>
        <v>0</v>
      </c>
      <c r="AX34" s="230">
        <f t="shared" si="25"/>
        <v>0</v>
      </c>
      <c r="AY34" s="213">
        <v>3</v>
      </c>
      <c r="AZ34" s="207" t="s">
        <v>245</v>
      </c>
      <c r="BA34" s="205">
        <v>15410517</v>
      </c>
      <c r="BB34" s="229"/>
      <c r="BC34" s="229"/>
      <c r="BD34" s="208">
        <f t="shared" si="26"/>
        <v>0</v>
      </c>
      <c r="BE34" s="208">
        <f t="shared" si="27"/>
        <v>0</v>
      </c>
      <c r="BF34" s="208">
        <f t="shared" si="28"/>
        <v>0</v>
      </c>
      <c r="BG34" s="208">
        <f t="shared" si="29"/>
        <v>0</v>
      </c>
      <c r="BH34" s="231">
        <f t="shared" si="12"/>
        <v>0</v>
      </c>
      <c r="BI34" s="231">
        <f t="shared" si="13"/>
        <v>0</v>
      </c>
      <c r="BJ34" s="231">
        <f t="shared" si="14"/>
        <v>0</v>
      </c>
      <c r="BK34" s="231">
        <f t="shared" si="15"/>
        <v>0</v>
      </c>
      <c r="BL34" s="231">
        <f t="shared" si="16"/>
        <v>0</v>
      </c>
      <c r="BM34" s="231">
        <f t="shared" si="17"/>
        <v>0</v>
      </c>
      <c r="BN34" s="231">
        <f t="shared" si="18"/>
        <v>0</v>
      </c>
      <c r="BO34" s="231">
        <f t="shared" si="19"/>
        <v>0</v>
      </c>
      <c r="BP34" s="234"/>
      <c r="BQ34" s="228"/>
    </row>
    <row r="35" spans="1:69" ht="60" x14ac:dyDescent="0.25">
      <c r="A35" s="220">
        <v>11300</v>
      </c>
      <c r="B35" s="203" t="s">
        <v>4</v>
      </c>
      <c r="C35" s="202" t="s">
        <v>160</v>
      </c>
      <c r="D35" s="203" t="s">
        <v>145</v>
      </c>
      <c r="E35" s="202" t="s">
        <v>580</v>
      </c>
      <c r="F35" s="203" t="s">
        <v>246</v>
      </c>
      <c r="G35" s="204" t="s">
        <v>123</v>
      </c>
      <c r="H35" s="206">
        <v>1</v>
      </c>
      <c r="I35" s="202" t="s">
        <v>581</v>
      </c>
      <c r="J35" s="203" t="s">
        <v>247</v>
      </c>
      <c r="K35" s="205">
        <v>243106560</v>
      </c>
      <c r="L35" s="206">
        <v>1</v>
      </c>
      <c r="M35" s="203" t="s">
        <v>46</v>
      </c>
      <c r="N35" s="203" t="s">
        <v>68</v>
      </c>
      <c r="O35" s="203" t="s">
        <v>21</v>
      </c>
      <c r="P35" s="203" t="s">
        <v>36</v>
      </c>
      <c r="Q35" s="203" t="s">
        <v>214</v>
      </c>
      <c r="R35" s="203" t="s">
        <v>594</v>
      </c>
      <c r="S35" s="203" t="s">
        <v>99</v>
      </c>
      <c r="T35" s="206">
        <v>1</v>
      </c>
      <c r="U35" s="246" t="str">
        <f t="shared" si="20"/>
        <v>Seguimiento e identificación del Recaudo</v>
      </c>
      <c r="V35" s="247">
        <f t="shared" si="21"/>
        <v>243106560</v>
      </c>
      <c r="W35" s="207" t="s">
        <v>117</v>
      </c>
      <c r="X35" s="208">
        <v>0.25</v>
      </c>
      <c r="Y35" s="207" t="s">
        <v>247</v>
      </c>
      <c r="Z35" s="205">
        <v>60776640</v>
      </c>
      <c r="AA35" s="229"/>
      <c r="AB35" s="229"/>
      <c r="AC35" s="230">
        <f t="shared" si="0"/>
        <v>0</v>
      </c>
      <c r="AD35" s="230">
        <f t="shared" si="1"/>
        <v>0</v>
      </c>
      <c r="AE35" s="230">
        <f t="shared" si="2"/>
        <v>0</v>
      </c>
      <c r="AF35" s="230">
        <f t="shared" si="3"/>
        <v>0</v>
      </c>
      <c r="AG35" s="208">
        <v>0.25</v>
      </c>
      <c r="AH35" s="207" t="s">
        <v>247</v>
      </c>
      <c r="AI35" s="205">
        <v>60776640</v>
      </c>
      <c r="AJ35" s="229"/>
      <c r="AK35" s="229"/>
      <c r="AL35" s="230">
        <f t="shared" si="4"/>
        <v>0</v>
      </c>
      <c r="AM35" s="230">
        <f t="shared" si="5"/>
        <v>0</v>
      </c>
      <c r="AN35" s="230">
        <f t="shared" si="6"/>
        <v>0</v>
      </c>
      <c r="AO35" s="230">
        <f t="shared" si="7"/>
        <v>0</v>
      </c>
      <c r="AP35" s="208">
        <v>0.25</v>
      </c>
      <c r="AQ35" s="207" t="s">
        <v>247</v>
      </c>
      <c r="AR35" s="205">
        <v>60776640</v>
      </c>
      <c r="AS35" s="229"/>
      <c r="AT35" s="229"/>
      <c r="AU35" s="230">
        <f t="shared" si="22"/>
        <v>0</v>
      </c>
      <c r="AV35" s="230">
        <f t="shared" si="23"/>
        <v>0</v>
      </c>
      <c r="AW35" s="230">
        <f t="shared" si="24"/>
        <v>0</v>
      </c>
      <c r="AX35" s="230">
        <f t="shared" si="25"/>
        <v>0</v>
      </c>
      <c r="AY35" s="208">
        <v>0.25</v>
      </c>
      <c r="AZ35" s="207" t="s">
        <v>247</v>
      </c>
      <c r="BA35" s="205">
        <v>60776640</v>
      </c>
      <c r="BB35" s="229"/>
      <c r="BC35" s="229"/>
      <c r="BD35" s="208">
        <f t="shared" si="26"/>
        <v>0</v>
      </c>
      <c r="BE35" s="208">
        <f t="shared" si="27"/>
        <v>0</v>
      </c>
      <c r="BF35" s="208">
        <f t="shared" si="28"/>
        <v>0</v>
      </c>
      <c r="BG35" s="208">
        <f t="shared" si="29"/>
        <v>0</v>
      </c>
      <c r="BH35" s="231">
        <f t="shared" si="12"/>
        <v>0</v>
      </c>
      <c r="BI35" s="231">
        <f t="shared" si="13"/>
        <v>0</v>
      </c>
      <c r="BJ35" s="231">
        <f t="shared" si="14"/>
        <v>0</v>
      </c>
      <c r="BK35" s="231">
        <f t="shared" si="15"/>
        <v>0</v>
      </c>
      <c r="BL35" s="231">
        <f t="shared" si="16"/>
        <v>0</v>
      </c>
      <c r="BM35" s="231">
        <f t="shared" si="17"/>
        <v>0</v>
      </c>
      <c r="BN35" s="231">
        <f t="shared" si="18"/>
        <v>0</v>
      </c>
      <c r="BO35" s="231">
        <f t="shared" si="19"/>
        <v>0</v>
      </c>
      <c r="BP35" s="234"/>
      <c r="BQ35" s="228"/>
    </row>
    <row r="36" spans="1:69" ht="60" x14ac:dyDescent="0.25">
      <c r="A36" s="220">
        <v>11300</v>
      </c>
      <c r="B36" s="203" t="s">
        <v>4</v>
      </c>
      <c r="C36" s="202" t="s">
        <v>160</v>
      </c>
      <c r="D36" s="203" t="s">
        <v>145</v>
      </c>
      <c r="E36" s="202" t="s">
        <v>580</v>
      </c>
      <c r="F36" s="203" t="s">
        <v>246</v>
      </c>
      <c r="G36" s="204" t="s">
        <v>123</v>
      </c>
      <c r="H36" s="206">
        <v>1</v>
      </c>
      <c r="I36" s="202" t="s">
        <v>582</v>
      </c>
      <c r="J36" s="203" t="s">
        <v>575</v>
      </c>
      <c r="K36" s="205">
        <v>0</v>
      </c>
      <c r="L36" s="211">
        <v>1</v>
      </c>
      <c r="M36" s="203" t="s">
        <v>46</v>
      </c>
      <c r="N36" s="203" t="s">
        <v>68</v>
      </c>
      <c r="O36" s="203" t="s">
        <v>21</v>
      </c>
      <c r="P36" s="203" t="s">
        <v>36</v>
      </c>
      <c r="Q36" s="203" t="s">
        <v>214</v>
      </c>
      <c r="R36" s="203" t="s">
        <v>631</v>
      </c>
      <c r="S36" s="203" t="s">
        <v>99</v>
      </c>
      <c r="T36" s="210">
        <v>12</v>
      </c>
      <c r="U36" s="246" t="str">
        <f t="shared" si="20"/>
        <v>Informe Mensual de Recaudo Efectivo</v>
      </c>
      <c r="V36" s="247">
        <f t="shared" si="21"/>
        <v>0</v>
      </c>
      <c r="W36" s="207" t="s">
        <v>117</v>
      </c>
      <c r="X36" s="213">
        <v>3</v>
      </c>
      <c r="Y36" s="207" t="s">
        <v>575</v>
      </c>
      <c r="Z36" s="205">
        <v>0</v>
      </c>
      <c r="AA36" s="229"/>
      <c r="AB36" s="229"/>
      <c r="AC36" s="230">
        <f t="shared" si="0"/>
        <v>0</v>
      </c>
      <c r="AD36" s="230" t="e">
        <f t="shared" si="1"/>
        <v>#DIV/0!</v>
      </c>
      <c r="AE36" s="230">
        <f t="shared" si="2"/>
        <v>0</v>
      </c>
      <c r="AF36" s="230" t="e">
        <f t="shared" si="3"/>
        <v>#DIV/0!</v>
      </c>
      <c r="AG36" s="213">
        <v>3</v>
      </c>
      <c r="AH36" s="207" t="s">
        <v>575</v>
      </c>
      <c r="AI36" s="205">
        <v>0</v>
      </c>
      <c r="AJ36" s="229"/>
      <c r="AK36" s="229"/>
      <c r="AL36" s="230">
        <f t="shared" si="4"/>
        <v>0</v>
      </c>
      <c r="AM36" s="230" t="e">
        <f t="shared" si="5"/>
        <v>#DIV/0!</v>
      </c>
      <c r="AN36" s="230">
        <f t="shared" si="6"/>
        <v>0</v>
      </c>
      <c r="AO36" s="230" t="e">
        <f t="shared" si="7"/>
        <v>#DIV/0!</v>
      </c>
      <c r="AP36" s="213">
        <v>3</v>
      </c>
      <c r="AQ36" s="207" t="s">
        <v>575</v>
      </c>
      <c r="AR36" s="205">
        <v>0</v>
      </c>
      <c r="AS36" s="229"/>
      <c r="AT36" s="229"/>
      <c r="AU36" s="230">
        <f t="shared" si="22"/>
        <v>0</v>
      </c>
      <c r="AV36" s="230" t="e">
        <f t="shared" si="23"/>
        <v>#DIV/0!</v>
      </c>
      <c r="AW36" s="230">
        <f t="shared" si="24"/>
        <v>0</v>
      </c>
      <c r="AX36" s="230" t="e">
        <f t="shared" si="25"/>
        <v>#DIV/0!</v>
      </c>
      <c r="AY36" s="213">
        <v>3</v>
      </c>
      <c r="AZ36" s="207" t="s">
        <v>575</v>
      </c>
      <c r="BA36" s="205">
        <v>0</v>
      </c>
      <c r="BB36" s="229"/>
      <c r="BC36" s="229"/>
      <c r="BD36" s="208">
        <f t="shared" si="26"/>
        <v>0</v>
      </c>
      <c r="BE36" s="208" t="e">
        <f t="shared" si="27"/>
        <v>#DIV/0!</v>
      </c>
      <c r="BF36" s="208">
        <f t="shared" si="28"/>
        <v>0</v>
      </c>
      <c r="BG36" s="208" t="e">
        <f t="shared" si="29"/>
        <v>#DIV/0!</v>
      </c>
      <c r="BH36" s="231">
        <f t="shared" si="12"/>
        <v>0</v>
      </c>
      <c r="BI36" s="231" t="str">
        <f t="shared" si="13"/>
        <v>No Prog ni Ejec</v>
      </c>
      <c r="BJ36" s="231">
        <f t="shared" si="14"/>
        <v>0</v>
      </c>
      <c r="BK36" s="231" t="str">
        <f t="shared" si="15"/>
        <v>No Prog ni Ejec</v>
      </c>
      <c r="BL36" s="231">
        <f t="shared" si="16"/>
        <v>0</v>
      </c>
      <c r="BM36" s="231" t="str">
        <f t="shared" si="17"/>
        <v>No Prog ni Ejec</v>
      </c>
      <c r="BN36" s="231">
        <f t="shared" si="18"/>
        <v>0</v>
      </c>
      <c r="BO36" s="231" t="str">
        <f t="shared" si="19"/>
        <v>No Prog ni Ejec</v>
      </c>
      <c r="BP36" s="234"/>
      <c r="BQ36" s="228"/>
    </row>
    <row r="37" spans="1:69" ht="60" x14ac:dyDescent="0.25">
      <c r="A37" s="220">
        <v>11300</v>
      </c>
      <c r="B37" s="203" t="s">
        <v>4</v>
      </c>
      <c r="C37" s="202" t="s">
        <v>160</v>
      </c>
      <c r="D37" s="203" t="s">
        <v>145</v>
      </c>
      <c r="E37" s="202" t="s">
        <v>580</v>
      </c>
      <c r="F37" s="203" t="s">
        <v>246</v>
      </c>
      <c r="G37" s="204" t="s">
        <v>123</v>
      </c>
      <c r="H37" s="206">
        <v>1</v>
      </c>
      <c r="I37" s="202" t="s">
        <v>583</v>
      </c>
      <c r="J37" s="203" t="s">
        <v>248</v>
      </c>
      <c r="K37" s="205">
        <v>0</v>
      </c>
      <c r="L37" s="206">
        <v>1</v>
      </c>
      <c r="M37" s="203" t="s">
        <v>46</v>
      </c>
      <c r="N37" s="203" t="s">
        <v>68</v>
      </c>
      <c r="O37" s="203" t="s">
        <v>21</v>
      </c>
      <c r="P37" s="203" t="s">
        <v>36</v>
      </c>
      <c r="Q37" s="203" t="s">
        <v>214</v>
      </c>
      <c r="R37" s="203" t="s">
        <v>249</v>
      </c>
      <c r="S37" s="203" t="s">
        <v>99</v>
      </c>
      <c r="T37" s="206">
        <v>1</v>
      </c>
      <c r="U37" s="246" t="str">
        <f t="shared" si="20"/>
        <v>Seguimiento a Partidas Sin Identificar</v>
      </c>
      <c r="V37" s="247">
        <f t="shared" si="21"/>
        <v>0</v>
      </c>
      <c r="W37" s="207" t="s">
        <v>117</v>
      </c>
      <c r="X37" s="208">
        <v>0.25</v>
      </c>
      <c r="Y37" s="207" t="s">
        <v>248</v>
      </c>
      <c r="Z37" s="205">
        <v>0</v>
      </c>
      <c r="AA37" s="229"/>
      <c r="AB37" s="229"/>
      <c r="AC37" s="230">
        <f t="shared" si="0"/>
        <v>0</v>
      </c>
      <c r="AD37" s="230" t="e">
        <f t="shared" si="1"/>
        <v>#DIV/0!</v>
      </c>
      <c r="AE37" s="230">
        <f t="shared" si="2"/>
        <v>0</v>
      </c>
      <c r="AF37" s="230" t="e">
        <f t="shared" si="3"/>
        <v>#DIV/0!</v>
      </c>
      <c r="AG37" s="208">
        <v>0.25</v>
      </c>
      <c r="AH37" s="207" t="s">
        <v>248</v>
      </c>
      <c r="AI37" s="205">
        <v>0</v>
      </c>
      <c r="AJ37" s="229"/>
      <c r="AK37" s="229"/>
      <c r="AL37" s="230">
        <f t="shared" si="4"/>
        <v>0</v>
      </c>
      <c r="AM37" s="230" t="e">
        <f t="shared" si="5"/>
        <v>#DIV/0!</v>
      </c>
      <c r="AN37" s="230">
        <f t="shared" si="6"/>
        <v>0</v>
      </c>
      <c r="AO37" s="230" t="e">
        <f t="shared" si="7"/>
        <v>#DIV/0!</v>
      </c>
      <c r="AP37" s="208">
        <v>0.25</v>
      </c>
      <c r="AQ37" s="207" t="s">
        <v>248</v>
      </c>
      <c r="AR37" s="205">
        <v>0</v>
      </c>
      <c r="AS37" s="229"/>
      <c r="AT37" s="229"/>
      <c r="AU37" s="230">
        <f t="shared" si="22"/>
        <v>0</v>
      </c>
      <c r="AV37" s="230" t="e">
        <f t="shared" si="23"/>
        <v>#DIV/0!</v>
      </c>
      <c r="AW37" s="230">
        <f t="shared" si="24"/>
        <v>0</v>
      </c>
      <c r="AX37" s="230" t="e">
        <f t="shared" si="25"/>
        <v>#DIV/0!</v>
      </c>
      <c r="AY37" s="208">
        <v>0.25</v>
      </c>
      <c r="AZ37" s="207" t="s">
        <v>248</v>
      </c>
      <c r="BA37" s="205">
        <v>0</v>
      </c>
      <c r="BB37" s="229"/>
      <c r="BC37" s="229"/>
      <c r="BD37" s="208">
        <f t="shared" si="26"/>
        <v>0</v>
      </c>
      <c r="BE37" s="208" t="e">
        <f t="shared" si="27"/>
        <v>#DIV/0!</v>
      </c>
      <c r="BF37" s="208">
        <f t="shared" si="28"/>
        <v>0</v>
      </c>
      <c r="BG37" s="208" t="e">
        <f t="shared" si="29"/>
        <v>#DIV/0!</v>
      </c>
      <c r="BH37" s="231">
        <f t="shared" si="12"/>
        <v>0</v>
      </c>
      <c r="BI37" s="231" t="str">
        <f t="shared" si="13"/>
        <v>No Prog ni Ejec</v>
      </c>
      <c r="BJ37" s="231">
        <f t="shared" si="14"/>
        <v>0</v>
      </c>
      <c r="BK37" s="231" t="str">
        <f t="shared" si="15"/>
        <v>No Prog ni Ejec</v>
      </c>
      <c r="BL37" s="231">
        <f t="shared" si="16"/>
        <v>0</v>
      </c>
      <c r="BM37" s="231" t="str">
        <f t="shared" si="17"/>
        <v>No Prog ni Ejec</v>
      </c>
      <c r="BN37" s="231">
        <f t="shared" si="18"/>
        <v>0</v>
      </c>
      <c r="BO37" s="231" t="str">
        <f t="shared" si="19"/>
        <v>No Prog ni Ejec</v>
      </c>
      <c r="BP37" s="234"/>
      <c r="BQ37" s="228"/>
    </row>
    <row r="38" spans="1:69" ht="60" x14ac:dyDescent="0.25">
      <c r="A38" s="220">
        <v>11300</v>
      </c>
      <c r="B38" s="203" t="s">
        <v>4</v>
      </c>
      <c r="C38" s="202" t="s">
        <v>160</v>
      </c>
      <c r="D38" s="203" t="s">
        <v>145</v>
      </c>
      <c r="E38" s="202" t="s">
        <v>584</v>
      </c>
      <c r="F38" s="203" t="s">
        <v>251</v>
      </c>
      <c r="G38" s="204" t="s">
        <v>123</v>
      </c>
      <c r="H38" s="206">
        <v>1</v>
      </c>
      <c r="I38" s="202" t="s">
        <v>585</v>
      </c>
      <c r="J38" s="203" t="s">
        <v>250</v>
      </c>
      <c r="K38" s="205">
        <v>292066560</v>
      </c>
      <c r="L38" s="206">
        <v>1</v>
      </c>
      <c r="M38" s="203" t="s">
        <v>46</v>
      </c>
      <c r="N38" s="203" t="s">
        <v>68</v>
      </c>
      <c r="O38" s="203" t="s">
        <v>21</v>
      </c>
      <c r="P38" s="203" t="s">
        <v>36</v>
      </c>
      <c r="Q38" s="203" t="s">
        <v>215</v>
      </c>
      <c r="R38" s="203" t="s">
        <v>595</v>
      </c>
      <c r="S38" s="203" t="s">
        <v>99</v>
      </c>
      <c r="T38" s="208">
        <v>1</v>
      </c>
      <c r="U38" s="246" t="str">
        <f t="shared" si="20"/>
        <v>Ordenes de Giros tramitadas</v>
      </c>
      <c r="V38" s="247">
        <f t="shared" si="21"/>
        <v>292066560</v>
      </c>
      <c r="W38" s="207" t="s">
        <v>117</v>
      </c>
      <c r="X38" s="208">
        <v>0.25</v>
      </c>
      <c r="Y38" s="207" t="s">
        <v>250</v>
      </c>
      <c r="Z38" s="205">
        <v>73016640</v>
      </c>
      <c r="AA38" s="229"/>
      <c r="AB38" s="229"/>
      <c r="AC38" s="230">
        <f t="shared" si="0"/>
        <v>0</v>
      </c>
      <c r="AD38" s="230">
        <f t="shared" si="1"/>
        <v>0</v>
      </c>
      <c r="AE38" s="230">
        <f t="shared" si="2"/>
        <v>0</v>
      </c>
      <c r="AF38" s="230">
        <f t="shared" si="3"/>
        <v>0</v>
      </c>
      <c r="AG38" s="208">
        <v>0.25</v>
      </c>
      <c r="AH38" s="207" t="s">
        <v>250</v>
      </c>
      <c r="AI38" s="205">
        <v>73016640</v>
      </c>
      <c r="AJ38" s="229"/>
      <c r="AK38" s="229"/>
      <c r="AL38" s="230">
        <f t="shared" si="4"/>
        <v>0</v>
      </c>
      <c r="AM38" s="230">
        <f t="shared" si="5"/>
        <v>0</v>
      </c>
      <c r="AN38" s="230">
        <f t="shared" si="6"/>
        <v>0</v>
      </c>
      <c r="AO38" s="230">
        <f t="shared" si="7"/>
        <v>0</v>
      </c>
      <c r="AP38" s="208">
        <v>0.25</v>
      </c>
      <c r="AQ38" s="207" t="s">
        <v>250</v>
      </c>
      <c r="AR38" s="205">
        <v>73016640</v>
      </c>
      <c r="AS38" s="229"/>
      <c r="AT38" s="229"/>
      <c r="AU38" s="230">
        <f t="shared" si="22"/>
        <v>0</v>
      </c>
      <c r="AV38" s="230">
        <f t="shared" si="23"/>
        <v>0</v>
      </c>
      <c r="AW38" s="230">
        <f t="shared" si="24"/>
        <v>0</v>
      </c>
      <c r="AX38" s="230">
        <f t="shared" si="25"/>
        <v>0</v>
      </c>
      <c r="AY38" s="208">
        <v>0.25</v>
      </c>
      <c r="AZ38" s="207" t="s">
        <v>250</v>
      </c>
      <c r="BA38" s="205">
        <v>73016640</v>
      </c>
      <c r="BB38" s="229"/>
      <c r="BC38" s="229"/>
      <c r="BD38" s="208">
        <f t="shared" si="26"/>
        <v>0</v>
      </c>
      <c r="BE38" s="208">
        <f t="shared" si="27"/>
        <v>0</v>
      </c>
      <c r="BF38" s="208">
        <f t="shared" si="28"/>
        <v>0</v>
      </c>
      <c r="BG38" s="208">
        <f t="shared" si="29"/>
        <v>0</v>
      </c>
      <c r="BH38" s="231">
        <f t="shared" si="12"/>
        <v>0</v>
      </c>
      <c r="BI38" s="231">
        <f t="shared" si="13"/>
        <v>0</v>
      </c>
      <c r="BJ38" s="231">
        <f t="shared" si="14"/>
        <v>0</v>
      </c>
      <c r="BK38" s="231">
        <f t="shared" si="15"/>
        <v>0</v>
      </c>
      <c r="BL38" s="231">
        <f t="shared" si="16"/>
        <v>0</v>
      </c>
      <c r="BM38" s="231">
        <f t="shared" si="17"/>
        <v>0</v>
      </c>
      <c r="BN38" s="231">
        <f t="shared" si="18"/>
        <v>0</v>
      </c>
      <c r="BO38" s="231">
        <f t="shared" si="19"/>
        <v>0</v>
      </c>
      <c r="BP38" s="234"/>
      <c r="BQ38" s="228"/>
    </row>
    <row r="39" spans="1:69" ht="60" x14ac:dyDescent="0.25">
      <c r="A39" s="220">
        <v>11300</v>
      </c>
      <c r="B39" s="203" t="s">
        <v>4</v>
      </c>
      <c r="C39" s="202" t="s">
        <v>160</v>
      </c>
      <c r="D39" s="203" t="s">
        <v>145</v>
      </c>
      <c r="E39" s="202" t="s">
        <v>586</v>
      </c>
      <c r="F39" s="203" t="s">
        <v>252</v>
      </c>
      <c r="G39" s="204" t="s">
        <v>123</v>
      </c>
      <c r="H39" s="206">
        <v>1</v>
      </c>
      <c r="I39" s="202" t="s">
        <v>587</v>
      </c>
      <c r="J39" s="203" t="s">
        <v>253</v>
      </c>
      <c r="K39" s="205">
        <v>48960000</v>
      </c>
      <c r="L39" s="206">
        <v>1</v>
      </c>
      <c r="M39" s="203" t="s">
        <v>46</v>
      </c>
      <c r="N39" s="203" t="s">
        <v>68</v>
      </c>
      <c r="O39" s="203" t="s">
        <v>21</v>
      </c>
      <c r="P39" s="203" t="s">
        <v>36</v>
      </c>
      <c r="Q39" s="203" t="s">
        <v>215</v>
      </c>
      <c r="R39" s="203" t="s">
        <v>596</v>
      </c>
      <c r="S39" s="203" t="s">
        <v>99</v>
      </c>
      <c r="T39" s="208">
        <v>1</v>
      </c>
      <c r="U39" s="246" t="str">
        <f t="shared" si="20"/>
        <v>Boletines</v>
      </c>
      <c r="V39" s="247">
        <f t="shared" si="21"/>
        <v>48960000</v>
      </c>
      <c r="W39" s="207" t="s">
        <v>114</v>
      </c>
      <c r="X39" s="208">
        <v>0.25</v>
      </c>
      <c r="Y39" s="207" t="s">
        <v>253</v>
      </c>
      <c r="Z39" s="205">
        <v>12240000</v>
      </c>
      <c r="AA39" s="229"/>
      <c r="AB39" s="229"/>
      <c r="AC39" s="230">
        <f t="shared" si="0"/>
        <v>0</v>
      </c>
      <c r="AD39" s="230">
        <f t="shared" si="1"/>
        <v>0</v>
      </c>
      <c r="AE39" s="230">
        <f t="shared" si="2"/>
        <v>0</v>
      </c>
      <c r="AF39" s="230">
        <f t="shared" si="3"/>
        <v>0</v>
      </c>
      <c r="AG39" s="208">
        <v>0.25</v>
      </c>
      <c r="AH39" s="207" t="s">
        <v>253</v>
      </c>
      <c r="AI39" s="205">
        <v>12240000</v>
      </c>
      <c r="AJ39" s="229"/>
      <c r="AK39" s="229"/>
      <c r="AL39" s="230">
        <f t="shared" si="4"/>
        <v>0</v>
      </c>
      <c r="AM39" s="230">
        <f t="shared" si="5"/>
        <v>0</v>
      </c>
      <c r="AN39" s="230">
        <f t="shared" si="6"/>
        <v>0</v>
      </c>
      <c r="AO39" s="230">
        <f t="shared" si="7"/>
        <v>0</v>
      </c>
      <c r="AP39" s="208">
        <v>0.25</v>
      </c>
      <c r="AQ39" s="207" t="s">
        <v>253</v>
      </c>
      <c r="AR39" s="205">
        <v>12240000</v>
      </c>
      <c r="AS39" s="229"/>
      <c r="AT39" s="229"/>
      <c r="AU39" s="230">
        <f t="shared" si="22"/>
        <v>0</v>
      </c>
      <c r="AV39" s="230">
        <f t="shared" si="23"/>
        <v>0</v>
      </c>
      <c r="AW39" s="230">
        <f t="shared" si="24"/>
        <v>0</v>
      </c>
      <c r="AX39" s="230">
        <f t="shared" si="25"/>
        <v>0</v>
      </c>
      <c r="AY39" s="208">
        <v>0.25</v>
      </c>
      <c r="AZ39" s="207" t="s">
        <v>253</v>
      </c>
      <c r="BA39" s="205">
        <v>12240000</v>
      </c>
      <c r="BB39" s="229"/>
      <c r="BC39" s="229"/>
      <c r="BD39" s="208">
        <f t="shared" si="26"/>
        <v>0</v>
      </c>
      <c r="BE39" s="208">
        <f t="shared" si="27"/>
        <v>0</v>
      </c>
      <c r="BF39" s="208">
        <f t="shared" si="28"/>
        <v>0</v>
      </c>
      <c r="BG39" s="208">
        <f t="shared" si="29"/>
        <v>0</v>
      </c>
      <c r="BH39" s="231">
        <f t="shared" si="12"/>
        <v>0</v>
      </c>
      <c r="BI39" s="231">
        <f t="shared" si="13"/>
        <v>0</v>
      </c>
      <c r="BJ39" s="231">
        <f t="shared" si="14"/>
        <v>0</v>
      </c>
      <c r="BK39" s="231">
        <f t="shared" si="15"/>
        <v>0</v>
      </c>
      <c r="BL39" s="231">
        <f t="shared" si="16"/>
        <v>0</v>
      </c>
      <c r="BM39" s="231">
        <f t="shared" si="17"/>
        <v>0</v>
      </c>
      <c r="BN39" s="231">
        <f t="shared" si="18"/>
        <v>0</v>
      </c>
      <c r="BO39" s="231">
        <f t="shared" si="19"/>
        <v>0</v>
      </c>
      <c r="BP39" s="234"/>
      <c r="BQ39" s="228"/>
    </row>
    <row r="40" spans="1:69" ht="60" x14ac:dyDescent="0.25">
      <c r="A40" s="220">
        <v>11300</v>
      </c>
      <c r="B40" s="203" t="s">
        <v>4</v>
      </c>
      <c r="C40" s="202" t="s">
        <v>160</v>
      </c>
      <c r="D40" s="203" t="s">
        <v>145</v>
      </c>
      <c r="E40" s="202" t="s">
        <v>588</v>
      </c>
      <c r="F40" s="203" t="s">
        <v>254</v>
      </c>
      <c r="G40" s="204" t="s">
        <v>124</v>
      </c>
      <c r="H40" s="202">
        <v>4</v>
      </c>
      <c r="I40" s="202" t="s">
        <v>589</v>
      </c>
      <c r="J40" s="203" t="s">
        <v>254</v>
      </c>
      <c r="K40" s="205">
        <v>272680404</v>
      </c>
      <c r="L40" s="206">
        <v>1</v>
      </c>
      <c r="M40" s="203" t="s">
        <v>46</v>
      </c>
      <c r="N40" s="203" t="s">
        <v>68</v>
      </c>
      <c r="O40" s="203" t="s">
        <v>21</v>
      </c>
      <c r="P40" s="203" t="s">
        <v>36</v>
      </c>
      <c r="Q40" s="203" t="s">
        <v>215</v>
      </c>
      <c r="R40" s="203" t="s">
        <v>255</v>
      </c>
      <c r="S40" s="203" t="s">
        <v>99</v>
      </c>
      <c r="T40" s="210">
        <v>4</v>
      </c>
      <c r="U40" s="246" t="str">
        <f t="shared" si="20"/>
        <v>Estados Financieros</v>
      </c>
      <c r="V40" s="247">
        <f t="shared" si="21"/>
        <v>272680404</v>
      </c>
      <c r="W40" s="207" t="s">
        <v>114</v>
      </c>
      <c r="X40" s="213">
        <v>1</v>
      </c>
      <c r="Y40" s="207" t="s">
        <v>254</v>
      </c>
      <c r="Z40" s="205">
        <v>68170101</v>
      </c>
      <c r="AA40" s="229"/>
      <c r="AB40" s="229"/>
      <c r="AC40" s="230">
        <f t="shared" si="0"/>
        <v>0</v>
      </c>
      <c r="AD40" s="230">
        <f t="shared" si="1"/>
        <v>0</v>
      </c>
      <c r="AE40" s="230">
        <f t="shared" si="2"/>
        <v>0</v>
      </c>
      <c r="AF40" s="230">
        <f t="shared" si="3"/>
        <v>0</v>
      </c>
      <c r="AG40" s="213">
        <v>1</v>
      </c>
      <c r="AH40" s="207" t="s">
        <v>254</v>
      </c>
      <c r="AI40" s="205">
        <v>68170101</v>
      </c>
      <c r="AJ40" s="229"/>
      <c r="AK40" s="229"/>
      <c r="AL40" s="230">
        <f t="shared" si="4"/>
        <v>0</v>
      </c>
      <c r="AM40" s="230">
        <f t="shared" si="5"/>
        <v>0</v>
      </c>
      <c r="AN40" s="230">
        <f t="shared" si="6"/>
        <v>0</v>
      </c>
      <c r="AO40" s="230">
        <f t="shared" si="7"/>
        <v>0</v>
      </c>
      <c r="AP40" s="213">
        <v>1</v>
      </c>
      <c r="AQ40" s="207" t="s">
        <v>254</v>
      </c>
      <c r="AR40" s="205">
        <v>68170101</v>
      </c>
      <c r="AS40" s="229"/>
      <c r="AT40" s="229"/>
      <c r="AU40" s="230">
        <f t="shared" si="22"/>
        <v>0</v>
      </c>
      <c r="AV40" s="230">
        <f t="shared" si="23"/>
        <v>0</v>
      </c>
      <c r="AW40" s="230">
        <f t="shared" si="24"/>
        <v>0</v>
      </c>
      <c r="AX40" s="230">
        <f t="shared" si="25"/>
        <v>0</v>
      </c>
      <c r="AY40" s="213">
        <v>1</v>
      </c>
      <c r="AZ40" s="207" t="s">
        <v>254</v>
      </c>
      <c r="BA40" s="205">
        <v>68170101</v>
      </c>
      <c r="BB40" s="229"/>
      <c r="BC40" s="229"/>
      <c r="BD40" s="208">
        <f t="shared" si="26"/>
        <v>0</v>
      </c>
      <c r="BE40" s="208">
        <f t="shared" si="27"/>
        <v>0</v>
      </c>
      <c r="BF40" s="208">
        <f t="shared" si="28"/>
        <v>0</v>
      </c>
      <c r="BG40" s="208">
        <f t="shared" si="29"/>
        <v>0</v>
      </c>
      <c r="BH40" s="231">
        <f t="shared" si="12"/>
        <v>0</v>
      </c>
      <c r="BI40" s="231">
        <f t="shared" si="13"/>
        <v>0</v>
      </c>
      <c r="BJ40" s="231">
        <f t="shared" si="14"/>
        <v>0</v>
      </c>
      <c r="BK40" s="231">
        <f t="shared" si="15"/>
        <v>0</v>
      </c>
      <c r="BL40" s="231">
        <f t="shared" si="16"/>
        <v>0</v>
      </c>
      <c r="BM40" s="231">
        <f t="shared" si="17"/>
        <v>0</v>
      </c>
      <c r="BN40" s="231">
        <f t="shared" si="18"/>
        <v>0</v>
      </c>
      <c r="BO40" s="231">
        <f t="shared" si="19"/>
        <v>0</v>
      </c>
      <c r="BP40" s="234"/>
      <c r="BQ40" s="228"/>
    </row>
    <row r="41" spans="1:69" ht="60" x14ac:dyDescent="0.25">
      <c r="A41" s="220">
        <v>11300</v>
      </c>
      <c r="B41" s="203" t="s">
        <v>4</v>
      </c>
      <c r="C41" s="202" t="s">
        <v>160</v>
      </c>
      <c r="D41" s="203" t="s">
        <v>145</v>
      </c>
      <c r="E41" s="202" t="s">
        <v>590</v>
      </c>
      <c r="F41" s="203" t="s">
        <v>257</v>
      </c>
      <c r="G41" s="204" t="s">
        <v>124</v>
      </c>
      <c r="H41" s="202">
        <v>4</v>
      </c>
      <c r="I41" s="202" t="s">
        <v>591</v>
      </c>
      <c r="J41" s="203" t="s">
        <v>258</v>
      </c>
      <c r="K41" s="205">
        <v>0</v>
      </c>
      <c r="L41" s="206">
        <v>1</v>
      </c>
      <c r="M41" s="203" t="s">
        <v>46</v>
      </c>
      <c r="N41" s="203" t="s">
        <v>68</v>
      </c>
      <c r="O41" s="203" t="s">
        <v>21</v>
      </c>
      <c r="P41" s="203" t="s">
        <v>36</v>
      </c>
      <c r="Q41" s="203" t="s">
        <v>212</v>
      </c>
      <c r="R41" s="203" t="s">
        <v>137</v>
      </c>
      <c r="S41" s="203" t="s">
        <v>99</v>
      </c>
      <c r="T41" s="210">
        <v>4</v>
      </c>
      <c r="U41" s="246" t="str">
        <f t="shared" si="20"/>
        <v>Informe</v>
      </c>
      <c r="V41" s="247">
        <f t="shared" si="21"/>
        <v>0</v>
      </c>
      <c r="W41" s="207" t="s">
        <v>114</v>
      </c>
      <c r="X41" s="213">
        <v>1</v>
      </c>
      <c r="Y41" s="207" t="s">
        <v>258</v>
      </c>
      <c r="Z41" s="205">
        <v>0</v>
      </c>
      <c r="AA41" s="229"/>
      <c r="AB41" s="229"/>
      <c r="AC41" s="230">
        <f t="shared" si="0"/>
        <v>0</v>
      </c>
      <c r="AD41" s="230" t="e">
        <f t="shared" si="1"/>
        <v>#DIV/0!</v>
      </c>
      <c r="AE41" s="230">
        <f t="shared" si="2"/>
        <v>0</v>
      </c>
      <c r="AF41" s="230" t="e">
        <f t="shared" si="3"/>
        <v>#DIV/0!</v>
      </c>
      <c r="AG41" s="213">
        <v>1</v>
      </c>
      <c r="AH41" s="207" t="s">
        <v>258</v>
      </c>
      <c r="AI41" s="205">
        <v>0</v>
      </c>
      <c r="AJ41" s="229"/>
      <c r="AK41" s="229"/>
      <c r="AL41" s="230">
        <f t="shared" si="4"/>
        <v>0</v>
      </c>
      <c r="AM41" s="230" t="e">
        <f t="shared" si="5"/>
        <v>#DIV/0!</v>
      </c>
      <c r="AN41" s="230">
        <f t="shared" si="6"/>
        <v>0</v>
      </c>
      <c r="AO41" s="230" t="e">
        <f t="shared" si="7"/>
        <v>#DIV/0!</v>
      </c>
      <c r="AP41" s="213">
        <v>1</v>
      </c>
      <c r="AQ41" s="207" t="s">
        <v>258</v>
      </c>
      <c r="AR41" s="205">
        <v>0</v>
      </c>
      <c r="AS41" s="229"/>
      <c r="AT41" s="229"/>
      <c r="AU41" s="230">
        <f t="shared" si="22"/>
        <v>0</v>
      </c>
      <c r="AV41" s="230" t="e">
        <f t="shared" si="23"/>
        <v>#DIV/0!</v>
      </c>
      <c r="AW41" s="230">
        <f t="shared" si="24"/>
        <v>0</v>
      </c>
      <c r="AX41" s="230" t="e">
        <f t="shared" si="25"/>
        <v>#DIV/0!</v>
      </c>
      <c r="AY41" s="213">
        <v>1</v>
      </c>
      <c r="AZ41" s="207" t="s">
        <v>258</v>
      </c>
      <c r="BA41" s="205">
        <v>0</v>
      </c>
      <c r="BB41" s="229"/>
      <c r="BC41" s="229"/>
      <c r="BD41" s="208">
        <f t="shared" si="26"/>
        <v>0</v>
      </c>
      <c r="BE41" s="208" t="e">
        <f t="shared" si="27"/>
        <v>#DIV/0!</v>
      </c>
      <c r="BF41" s="208">
        <f t="shared" si="28"/>
        <v>0</v>
      </c>
      <c r="BG41" s="208" t="e">
        <f t="shared" si="29"/>
        <v>#DIV/0!</v>
      </c>
      <c r="BH41" s="231">
        <f t="shared" si="12"/>
        <v>0</v>
      </c>
      <c r="BI41" s="231" t="str">
        <f t="shared" si="13"/>
        <v>No Prog ni Ejec</v>
      </c>
      <c r="BJ41" s="231">
        <f t="shared" si="14"/>
        <v>0</v>
      </c>
      <c r="BK41" s="231" t="str">
        <f t="shared" si="15"/>
        <v>No Prog ni Ejec</v>
      </c>
      <c r="BL41" s="231">
        <f t="shared" si="16"/>
        <v>0</v>
      </c>
      <c r="BM41" s="231" t="str">
        <f t="shared" si="17"/>
        <v>No Prog ni Ejec</v>
      </c>
      <c r="BN41" s="231">
        <f t="shared" si="18"/>
        <v>0</v>
      </c>
      <c r="BO41" s="231" t="str">
        <f t="shared" si="19"/>
        <v>No Prog ni Ejec</v>
      </c>
      <c r="BP41" s="234"/>
      <c r="BQ41" s="228"/>
    </row>
    <row r="42" spans="1:69" ht="60" x14ac:dyDescent="0.25">
      <c r="A42" s="220">
        <v>11300</v>
      </c>
      <c r="B42" s="203" t="s">
        <v>4</v>
      </c>
      <c r="C42" s="202" t="s">
        <v>160</v>
      </c>
      <c r="D42" s="203" t="s">
        <v>145</v>
      </c>
      <c r="E42" s="202" t="s">
        <v>592</v>
      </c>
      <c r="F42" s="203" t="s">
        <v>571</v>
      </c>
      <c r="G42" s="204" t="s">
        <v>123</v>
      </c>
      <c r="H42" s="202">
        <v>1</v>
      </c>
      <c r="I42" s="202" t="s">
        <v>593</v>
      </c>
      <c r="J42" s="203" t="s">
        <v>571</v>
      </c>
      <c r="K42" s="205">
        <v>580945500</v>
      </c>
      <c r="L42" s="206">
        <v>1</v>
      </c>
      <c r="M42" s="203" t="s">
        <v>46</v>
      </c>
      <c r="N42" s="203" t="s">
        <v>68</v>
      </c>
      <c r="O42" s="203" t="s">
        <v>21</v>
      </c>
      <c r="P42" s="203" t="s">
        <v>36</v>
      </c>
      <c r="Q42" s="203" t="s">
        <v>212</v>
      </c>
      <c r="R42" s="203" t="s">
        <v>379</v>
      </c>
      <c r="S42" s="203" t="s">
        <v>99</v>
      </c>
      <c r="T42" s="206">
        <v>1</v>
      </c>
      <c r="U42" s="246" t="str">
        <f t="shared" si="20"/>
        <v>Administración y Custodia del Portafolio de Inversión</v>
      </c>
      <c r="V42" s="247">
        <f t="shared" si="21"/>
        <v>580945500</v>
      </c>
      <c r="W42" s="207" t="s">
        <v>117</v>
      </c>
      <c r="X42" s="208">
        <v>0.25</v>
      </c>
      <c r="Y42" s="207" t="s">
        <v>571</v>
      </c>
      <c r="Z42" s="205">
        <v>0</v>
      </c>
      <c r="AA42" s="229"/>
      <c r="AB42" s="229"/>
      <c r="AC42" s="230">
        <f t="shared" si="0"/>
        <v>0</v>
      </c>
      <c r="AD42" s="230" t="e">
        <f t="shared" si="1"/>
        <v>#DIV/0!</v>
      </c>
      <c r="AE42" s="230">
        <f t="shared" si="2"/>
        <v>0</v>
      </c>
      <c r="AF42" s="230">
        <f t="shared" si="3"/>
        <v>0</v>
      </c>
      <c r="AG42" s="208">
        <v>0.25</v>
      </c>
      <c r="AH42" s="207" t="s">
        <v>571</v>
      </c>
      <c r="AI42" s="205">
        <v>193648499.99999997</v>
      </c>
      <c r="AJ42" s="229"/>
      <c r="AK42" s="229"/>
      <c r="AL42" s="230">
        <f t="shared" si="4"/>
        <v>0</v>
      </c>
      <c r="AM42" s="230">
        <f t="shared" si="5"/>
        <v>0</v>
      </c>
      <c r="AN42" s="230">
        <f t="shared" si="6"/>
        <v>0</v>
      </c>
      <c r="AO42" s="230">
        <f t="shared" si="7"/>
        <v>0</v>
      </c>
      <c r="AP42" s="208">
        <v>0.25</v>
      </c>
      <c r="AQ42" s="207" t="s">
        <v>571</v>
      </c>
      <c r="AR42" s="205">
        <v>193648499.99999997</v>
      </c>
      <c r="AS42" s="229"/>
      <c r="AT42" s="229"/>
      <c r="AU42" s="230">
        <f t="shared" si="22"/>
        <v>0</v>
      </c>
      <c r="AV42" s="230">
        <f t="shared" si="23"/>
        <v>0</v>
      </c>
      <c r="AW42" s="230">
        <f t="shared" si="24"/>
        <v>0</v>
      </c>
      <c r="AX42" s="230">
        <f t="shared" si="25"/>
        <v>0</v>
      </c>
      <c r="AY42" s="208">
        <v>0.25</v>
      </c>
      <c r="AZ42" s="207" t="s">
        <v>571</v>
      </c>
      <c r="BA42" s="205">
        <v>193648499.99999997</v>
      </c>
      <c r="BB42" s="229"/>
      <c r="BC42" s="229"/>
      <c r="BD42" s="208">
        <f t="shared" si="26"/>
        <v>0</v>
      </c>
      <c r="BE42" s="208">
        <f t="shared" si="27"/>
        <v>0</v>
      </c>
      <c r="BF42" s="208">
        <f t="shared" si="28"/>
        <v>0</v>
      </c>
      <c r="BG42" s="208">
        <f t="shared" si="29"/>
        <v>0</v>
      </c>
      <c r="BH42" s="231">
        <f t="shared" si="12"/>
        <v>0</v>
      </c>
      <c r="BI42" s="231" t="str">
        <f t="shared" si="13"/>
        <v>No Prog ni Ejec</v>
      </c>
      <c r="BJ42" s="231">
        <f t="shared" si="14"/>
        <v>0</v>
      </c>
      <c r="BK42" s="231">
        <f t="shared" si="15"/>
        <v>0</v>
      </c>
      <c r="BL42" s="231">
        <f t="shared" si="16"/>
        <v>0</v>
      </c>
      <c r="BM42" s="231">
        <f t="shared" si="17"/>
        <v>0</v>
      </c>
      <c r="BN42" s="231">
        <f t="shared" si="18"/>
        <v>0</v>
      </c>
      <c r="BO42" s="231">
        <f t="shared" si="19"/>
        <v>0</v>
      </c>
      <c r="BP42" s="234"/>
      <c r="BQ42" s="228"/>
    </row>
    <row r="43" spans="1:69" ht="60" x14ac:dyDescent="0.25">
      <c r="A43" s="220">
        <v>11400</v>
      </c>
      <c r="B43" s="203" t="s">
        <v>26</v>
      </c>
      <c r="C43" s="202" t="s">
        <v>183</v>
      </c>
      <c r="D43" s="203" t="s">
        <v>153</v>
      </c>
      <c r="E43" s="202" t="s">
        <v>185</v>
      </c>
      <c r="F43" s="203" t="s">
        <v>133</v>
      </c>
      <c r="G43" s="204" t="s">
        <v>124</v>
      </c>
      <c r="H43" s="202">
        <v>4</v>
      </c>
      <c r="I43" s="202" t="s">
        <v>316</v>
      </c>
      <c r="J43" s="203" t="s">
        <v>24</v>
      </c>
      <c r="K43" s="205">
        <v>0</v>
      </c>
      <c r="L43" s="206">
        <v>1</v>
      </c>
      <c r="M43" s="203" t="s">
        <v>51</v>
      </c>
      <c r="N43" s="203" t="s">
        <v>68</v>
      </c>
      <c r="O43" s="203" t="s">
        <v>21</v>
      </c>
      <c r="P43" s="203" t="s">
        <v>36</v>
      </c>
      <c r="Q43" s="203" t="s">
        <v>75</v>
      </c>
      <c r="R43" s="203" t="s">
        <v>631</v>
      </c>
      <c r="S43" s="203" t="s">
        <v>98</v>
      </c>
      <c r="T43" s="202">
        <v>4</v>
      </c>
      <c r="U43" s="246" t="str">
        <f t="shared" si="20"/>
        <v>Reportar el cumplimiento del Plan de Acción de la Dependencia</v>
      </c>
      <c r="V43" s="247">
        <f t="shared" si="21"/>
        <v>0</v>
      </c>
      <c r="W43" s="207" t="s">
        <v>117</v>
      </c>
      <c r="X43" s="213">
        <v>1</v>
      </c>
      <c r="Y43" s="207" t="s">
        <v>24</v>
      </c>
      <c r="Z43" s="205">
        <v>0</v>
      </c>
      <c r="AA43" s="229"/>
      <c r="AB43" s="229"/>
      <c r="AC43" s="230">
        <f t="shared" si="0"/>
        <v>0</v>
      </c>
      <c r="AD43" s="230" t="e">
        <f t="shared" si="1"/>
        <v>#DIV/0!</v>
      </c>
      <c r="AE43" s="230">
        <f t="shared" si="2"/>
        <v>0</v>
      </c>
      <c r="AF43" s="230" t="e">
        <f t="shared" si="3"/>
        <v>#DIV/0!</v>
      </c>
      <c r="AG43" s="213">
        <v>1</v>
      </c>
      <c r="AH43" s="207" t="s">
        <v>24</v>
      </c>
      <c r="AI43" s="205">
        <v>0</v>
      </c>
      <c r="AJ43" s="229"/>
      <c r="AK43" s="229"/>
      <c r="AL43" s="230">
        <f t="shared" si="4"/>
        <v>0</v>
      </c>
      <c r="AM43" s="230" t="e">
        <f t="shared" si="5"/>
        <v>#DIV/0!</v>
      </c>
      <c r="AN43" s="230">
        <f t="shared" si="6"/>
        <v>0</v>
      </c>
      <c r="AO43" s="230" t="e">
        <f t="shared" si="7"/>
        <v>#DIV/0!</v>
      </c>
      <c r="AP43" s="213">
        <v>1</v>
      </c>
      <c r="AQ43" s="207" t="s">
        <v>24</v>
      </c>
      <c r="AR43" s="205">
        <v>0</v>
      </c>
      <c r="AS43" s="229"/>
      <c r="AT43" s="229"/>
      <c r="AU43" s="230">
        <f t="shared" si="22"/>
        <v>0</v>
      </c>
      <c r="AV43" s="230" t="e">
        <f t="shared" si="23"/>
        <v>#DIV/0!</v>
      </c>
      <c r="AW43" s="230">
        <f t="shared" si="24"/>
        <v>0</v>
      </c>
      <c r="AX43" s="230" t="e">
        <f t="shared" si="25"/>
        <v>#DIV/0!</v>
      </c>
      <c r="AY43" s="213">
        <v>1</v>
      </c>
      <c r="AZ43" s="207" t="s">
        <v>24</v>
      </c>
      <c r="BA43" s="205">
        <v>0</v>
      </c>
      <c r="BB43" s="229"/>
      <c r="BC43" s="229"/>
      <c r="BD43" s="208">
        <f t="shared" si="26"/>
        <v>0</v>
      </c>
      <c r="BE43" s="208" t="e">
        <f t="shared" si="27"/>
        <v>#DIV/0!</v>
      </c>
      <c r="BF43" s="208">
        <f t="shared" si="28"/>
        <v>0</v>
      </c>
      <c r="BG43" s="208" t="e">
        <f t="shared" si="29"/>
        <v>#DIV/0!</v>
      </c>
      <c r="BH43" s="231">
        <f t="shared" si="12"/>
        <v>0</v>
      </c>
      <c r="BI43" s="231" t="str">
        <f t="shared" si="13"/>
        <v>No Prog ni Ejec</v>
      </c>
      <c r="BJ43" s="231">
        <f t="shared" si="14"/>
        <v>0</v>
      </c>
      <c r="BK43" s="231" t="str">
        <f t="shared" si="15"/>
        <v>No Prog ni Ejec</v>
      </c>
      <c r="BL43" s="231">
        <f t="shared" si="16"/>
        <v>0</v>
      </c>
      <c r="BM43" s="231" t="str">
        <f t="shared" si="17"/>
        <v>No Prog ni Ejec</v>
      </c>
      <c r="BN43" s="231">
        <f t="shared" si="18"/>
        <v>0</v>
      </c>
      <c r="BO43" s="231" t="str">
        <f t="shared" si="19"/>
        <v>No Prog ni Ejec</v>
      </c>
      <c r="BP43" s="234"/>
      <c r="BQ43" s="228"/>
    </row>
    <row r="44" spans="1:69" ht="105" x14ac:dyDescent="0.25">
      <c r="A44" s="220">
        <v>11400</v>
      </c>
      <c r="B44" s="203" t="s">
        <v>26</v>
      </c>
      <c r="C44" s="202" t="s">
        <v>184</v>
      </c>
      <c r="D44" s="203" t="s">
        <v>256</v>
      </c>
      <c r="E44" s="202" t="s">
        <v>186</v>
      </c>
      <c r="F44" s="203" t="s">
        <v>159</v>
      </c>
      <c r="G44" s="204" t="s">
        <v>123</v>
      </c>
      <c r="H44" s="208">
        <v>1</v>
      </c>
      <c r="I44" s="202" t="s">
        <v>317</v>
      </c>
      <c r="J44" s="203" t="s">
        <v>156</v>
      </c>
      <c r="K44" s="205">
        <v>0</v>
      </c>
      <c r="L44" s="206">
        <v>1</v>
      </c>
      <c r="M44" s="203" t="s">
        <v>51</v>
      </c>
      <c r="N44" s="203" t="s">
        <v>68</v>
      </c>
      <c r="O44" s="203" t="s">
        <v>21</v>
      </c>
      <c r="P44" s="203" t="s">
        <v>36</v>
      </c>
      <c r="Q44" s="203" t="s">
        <v>75</v>
      </c>
      <c r="R44" s="203" t="s">
        <v>672</v>
      </c>
      <c r="S44" s="203" t="s">
        <v>98</v>
      </c>
      <c r="T44" s="206">
        <v>1</v>
      </c>
      <c r="U44" s="246" t="str">
        <f t="shared" si="20"/>
        <v>Formular los proceso y procedimientos en el marco del MIPG</v>
      </c>
      <c r="V44" s="247">
        <f t="shared" si="21"/>
        <v>0</v>
      </c>
      <c r="W44" s="207" t="s">
        <v>117</v>
      </c>
      <c r="X44" s="208">
        <v>0.25</v>
      </c>
      <c r="Y44" s="207" t="s">
        <v>156</v>
      </c>
      <c r="Z44" s="205">
        <v>0</v>
      </c>
      <c r="AA44" s="229"/>
      <c r="AB44" s="229"/>
      <c r="AC44" s="230">
        <f t="shared" si="0"/>
        <v>0</v>
      </c>
      <c r="AD44" s="230" t="e">
        <f t="shared" si="1"/>
        <v>#DIV/0!</v>
      </c>
      <c r="AE44" s="230">
        <f t="shared" si="2"/>
        <v>0</v>
      </c>
      <c r="AF44" s="230" t="e">
        <f t="shared" si="3"/>
        <v>#DIV/0!</v>
      </c>
      <c r="AG44" s="208">
        <v>0.25</v>
      </c>
      <c r="AH44" s="207" t="s">
        <v>156</v>
      </c>
      <c r="AI44" s="205">
        <v>0</v>
      </c>
      <c r="AJ44" s="229"/>
      <c r="AK44" s="229"/>
      <c r="AL44" s="230">
        <f t="shared" si="4"/>
        <v>0</v>
      </c>
      <c r="AM44" s="230" t="e">
        <f t="shared" si="5"/>
        <v>#DIV/0!</v>
      </c>
      <c r="AN44" s="230">
        <f t="shared" si="6"/>
        <v>0</v>
      </c>
      <c r="AO44" s="230" t="e">
        <f t="shared" si="7"/>
        <v>#DIV/0!</v>
      </c>
      <c r="AP44" s="208">
        <v>0.25</v>
      </c>
      <c r="AQ44" s="207" t="s">
        <v>156</v>
      </c>
      <c r="AR44" s="205">
        <v>0</v>
      </c>
      <c r="AS44" s="229"/>
      <c r="AT44" s="229"/>
      <c r="AU44" s="230">
        <f t="shared" si="22"/>
        <v>0</v>
      </c>
      <c r="AV44" s="230" t="e">
        <f t="shared" si="23"/>
        <v>#DIV/0!</v>
      </c>
      <c r="AW44" s="230">
        <f t="shared" si="24"/>
        <v>0</v>
      </c>
      <c r="AX44" s="230" t="e">
        <f t="shared" si="25"/>
        <v>#DIV/0!</v>
      </c>
      <c r="AY44" s="208">
        <v>0.25</v>
      </c>
      <c r="AZ44" s="207" t="s">
        <v>156</v>
      </c>
      <c r="BA44" s="205">
        <v>0</v>
      </c>
      <c r="BB44" s="229"/>
      <c r="BC44" s="229"/>
      <c r="BD44" s="208">
        <f t="shared" si="26"/>
        <v>0</v>
      </c>
      <c r="BE44" s="208" t="e">
        <f t="shared" si="27"/>
        <v>#DIV/0!</v>
      </c>
      <c r="BF44" s="208">
        <f t="shared" si="28"/>
        <v>0</v>
      </c>
      <c r="BG44" s="208" t="e">
        <f t="shared" si="29"/>
        <v>#DIV/0!</v>
      </c>
      <c r="BH44" s="231">
        <f t="shared" si="12"/>
        <v>0</v>
      </c>
      <c r="BI44" s="231" t="str">
        <f t="shared" si="13"/>
        <v>No Prog ni Ejec</v>
      </c>
      <c r="BJ44" s="231">
        <f t="shared" si="14"/>
        <v>0</v>
      </c>
      <c r="BK44" s="231" t="str">
        <f t="shared" si="15"/>
        <v>No Prog ni Ejec</v>
      </c>
      <c r="BL44" s="231">
        <f t="shared" si="16"/>
        <v>0</v>
      </c>
      <c r="BM44" s="231" t="str">
        <f t="shared" si="17"/>
        <v>No Prog ni Ejec</v>
      </c>
      <c r="BN44" s="231">
        <f t="shared" si="18"/>
        <v>0</v>
      </c>
      <c r="BO44" s="231" t="str">
        <f t="shared" si="19"/>
        <v>No Prog ni Ejec</v>
      </c>
      <c r="BP44" s="234"/>
      <c r="BQ44" s="228"/>
    </row>
    <row r="45" spans="1:69" ht="105" x14ac:dyDescent="0.25">
      <c r="A45" s="220">
        <v>11400</v>
      </c>
      <c r="B45" s="203" t="s">
        <v>26</v>
      </c>
      <c r="C45" s="202" t="s">
        <v>184</v>
      </c>
      <c r="D45" s="203" t="s">
        <v>256</v>
      </c>
      <c r="E45" s="202" t="s">
        <v>187</v>
      </c>
      <c r="F45" s="203" t="s">
        <v>127</v>
      </c>
      <c r="G45" s="204" t="s">
        <v>124</v>
      </c>
      <c r="H45" s="202">
        <v>4</v>
      </c>
      <c r="I45" s="202" t="s">
        <v>318</v>
      </c>
      <c r="J45" s="203" t="s">
        <v>128</v>
      </c>
      <c r="K45" s="205">
        <v>0</v>
      </c>
      <c r="L45" s="206">
        <v>1</v>
      </c>
      <c r="M45" s="203" t="s">
        <v>51</v>
      </c>
      <c r="N45" s="203" t="s">
        <v>68</v>
      </c>
      <c r="O45" s="203" t="s">
        <v>21</v>
      </c>
      <c r="P45" s="203" t="s">
        <v>36</v>
      </c>
      <c r="Q45" s="203" t="s">
        <v>75</v>
      </c>
      <c r="R45" s="203" t="s">
        <v>570</v>
      </c>
      <c r="S45" s="203" t="s">
        <v>98</v>
      </c>
      <c r="T45" s="206">
        <v>1</v>
      </c>
      <c r="U45" s="246" t="str">
        <f t="shared" si="20"/>
        <v>Remitir informes trimestrales de los indicadores formulados y las acciones de mejoras</v>
      </c>
      <c r="V45" s="247">
        <f t="shared" si="21"/>
        <v>0</v>
      </c>
      <c r="W45" s="207" t="s">
        <v>117</v>
      </c>
      <c r="X45" s="208">
        <v>0</v>
      </c>
      <c r="Y45" s="207" t="s">
        <v>128</v>
      </c>
      <c r="Z45" s="205">
        <v>0</v>
      </c>
      <c r="AA45" s="229"/>
      <c r="AB45" s="229"/>
      <c r="AC45" s="230" t="e">
        <f t="shared" si="0"/>
        <v>#DIV/0!</v>
      </c>
      <c r="AD45" s="230" t="e">
        <f t="shared" si="1"/>
        <v>#DIV/0!</v>
      </c>
      <c r="AE45" s="230">
        <f t="shared" si="2"/>
        <v>0</v>
      </c>
      <c r="AF45" s="230" t="e">
        <f t="shared" si="3"/>
        <v>#DIV/0!</v>
      </c>
      <c r="AG45" s="208">
        <v>0</v>
      </c>
      <c r="AH45" s="207" t="s">
        <v>128</v>
      </c>
      <c r="AI45" s="205">
        <v>0</v>
      </c>
      <c r="AJ45" s="229"/>
      <c r="AK45" s="229"/>
      <c r="AL45" s="230" t="e">
        <f t="shared" si="4"/>
        <v>#DIV/0!</v>
      </c>
      <c r="AM45" s="230" t="e">
        <f t="shared" si="5"/>
        <v>#DIV/0!</v>
      </c>
      <c r="AN45" s="230">
        <f t="shared" si="6"/>
        <v>0</v>
      </c>
      <c r="AO45" s="230" t="e">
        <f t="shared" si="7"/>
        <v>#DIV/0!</v>
      </c>
      <c r="AP45" s="208">
        <v>0</v>
      </c>
      <c r="AQ45" s="207" t="s">
        <v>128</v>
      </c>
      <c r="AR45" s="205">
        <v>0</v>
      </c>
      <c r="AS45" s="229"/>
      <c r="AT45" s="229"/>
      <c r="AU45" s="230" t="e">
        <f t="shared" si="22"/>
        <v>#DIV/0!</v>
      </c>
      <c r="AV45" s="230" t="e">
        <f t="shared" si="23"/>
        <v>#DIV/0!</v>
      </c>
      <c r="AW45" s="230">
        <f t="shared" si="24"/>
        <v>0</v>
      </c>
      <c r="AX45" s="230" t="e">
        <f t="shared" si="25"/>
        <v>#DIV/0!</v>
      </c>
      <c r="AY45" s="208">
        <v>1</v>
      </c>
      <c r="AZ45" s="207" t="s">
        <v>128</v>
      </c>
      <c r="BA45" s="205">
        <v>0</v>
      </c>
      <c r="BB45" s="229"/>
      <c r="BC45" s="229"/>
      <c r="BD45" s="208">
        <f t="shared" si="26"/>
        <v>0</v>
      </c>
      <c r="BE45" s="208" t="e">
        <f t="shared" si="27"/>
        <v>#DIV/0!</v>
      </c>
      <c r="BF45" s="208">
        <f t="shared" si="28"/>
        <v>0</v>
      </c>
      <c r="BG45" s="208" t="e">
        <f t="shared" si="29"/>
        <v>#DIV/0!</v>
      </c>
      <c r="BH45" s="231" t="str">
        <f t="shared" si="12"/>
        <v>No Prog ni Ejec</v>
      </c>
      <c r="BI45" s="231" t="str">
        <f t="shared" si="13"/>
        <v>No Prog ni Ejec</v>
      </c>
      <c r="BJ45" s="231" t="str">
        <f t="shared" si="14"/>
        <v>No Prog ni Ejec</v>
      </c>
      <c r="BK45" s="231" t="str">
        <f t="shared" si="15"/>
        <v>No Prog ni Ejec</v>
      </c>
      <c r="BL45" s="231" t="str">
        <f t="shared" si="16"/>
        <v>No Prog ni Ejec</v>
      </c>
      <c r="BM45" s="231" t="str">
        <f t="shared" si="17"/>
        <v>No Prog ni Ejec</v>
      </c>
      <c r="BN45" s="231">
        <f t="shared" si="18"/>
        <v>0</v>
      </c>
      <c r="BO45" s="231" t="str">
        <f t="shared" si="19"/>
        <v>No Prog ni Ejec</v>
      </c>
      <c r="BP45" s="234"/>
      <c r="BQ45" s="228"/>
    </row>
    <row r="46" spans="1:69" ht="75" x14ac:dyDescent="0.25">
      <c r="A46" s="220">
        <v>11400</v>
      </c>
      <c r="B46" s="203" t="s">
        <v>26</v>
      </c>
      <c r="C46" s="202" t="s">
        <v>188</v>
      </c>
      <c r="D46" s="203" t="s">
        <v>144</v>
      </c>
      <c r="E46" s="202" t="s">
        <v>192</v>
      </c>
      <c r="F46" s="203" t="s">
        <v>189</v>
      </c>
      <c r="G46" s="204" t="s">
        <v>124</v>
      </c>
      <c r="H46" s="212">
        <v>48</v>
      </c>
      <c r="I46" s="202" t="s">
        <v>237</v>
      </c>
      <c r="J46" s="203" t="s">
        <v>190</v>
      </c>
      <c r="K46" s="205">
        <v>100516376</v>
      </c>
      <c r="L46" s="206">
        <v>1</v>
      </c>
      <c r="M46" s="203" t="s">
        <v>46</v>
      </c>
      <c r="N46" s="203" t="s">
        <v>68</v>
      </c>
      <c r="O46" s="203" t="s">
        <v>21</v>
      </c>
      <c r="P46" s="203" t="s">
        <v>36</v>
      </c>
      <c r="Q46" s="203" t="s">
        <v>216</v>
      </c>
      <c r="R46" s="203" t="s">
        <v>209</v>
      </c>
      <c r="S46" s="203" t="s">
        <v>99</v>
      </c>
      <c r="T46" s="213">
        <v>48</v>
      </c>
      <c r="U46" s="246" t="str">
        <f t="shared" si="20"/>
        <v>No. de Procesos de Compensación Ejecutados</v>
      </c>
      <c r="V46" s="247">
        <f t="shared" si="21"/>
        <v>100516376</v>
      </c>
      <c r="W46" s="207" t="s">
        <v>117</v>
      </c>
      <c r="X46" s="213">
        <v>12</v>
      </c>
      <c r="Y46" s="207" t="s">
        <v>190</v>
      </c>
      <c r="Z46" s="205">
        <v>43249020</v>
      </c>
      <c r="AA46" s="229"/>
      <c r="AB46" s="229"/>
      <c r="AC46" s="230">
        <f t="shared" si="0"/>
        <v>0</v>
      </c>
      <c r="AD46" s="230">
        <f t="shared" si="1"/>
        <v>0</v>
      </c>
      <c r="AE46" s="230">
        <f t="shared" si="2"/>
        <v>0</v>
      </c>
      <c r="AF46" s="230">
        <f t="shared" si="3"/>
        <v>0</v>
      </c>
      <c r="AG46" s="213">
        <v>12</v>
      </c>
      <c r="AH46" s="207" t="s">
        <v>190</v>
      </c>
      <c r="AI46" s="205">
        <v>12240000</v>
      </c>
      <c r="AJ46" s="229"/>
      <c r="AK46" s="229"/>
      <c r="AL46" s="230">
        <f t="shared" si="4"/>
        <v>0</v>
      </c>
      <c r="AM46" s="230">
        <f t="shared" si="5"/>
        <v>0</v>
      </c>
      <c r="AN46" s="230">
        <f t="shared" si="6"/>
        <v>0</v>
      </c>
      <c r="AO46" s="230">
        <f t="shared" si="7"/>
        <v>0</v>
      </c>
      <c r="AP46" s="213">
        <v>12</v>
      </c>
      <c r="AQ46" s="207" t="s">
        <v>190</v>
      </c>
      <c r="AR46" s="205">
        <v>17376839</v>
      </c>
      <c r="AS46" s="229"/>
      <c r="AT46" s="229"/>
      <c r="AU46" s="230">
        <f t="shared" si="22"/>
        <v>0</v>
      </c>
      <c r="AV46" s="230">
        <f t="shared" si="23"/>
        <v>0</v>
      </c>
      <c r="AW46" s="230">
        <f t="shared" si="24"/>
        <v>0</v>
      </c>
      <c r="AX46" s="230">
        <f t="shared" si="25"/>
        <v>0</v>
      </c>
      <c r="AY46" s="213">
        <v>12</v>
      </c>
      <c r="AZ46" s="207" t="s">
        <v>190</v>
      </c>
      <c r="BA46" s="205">
        <v>27650517</v>
      </c>
      <c r="BB46" s="229"/>
      <c r="BC46" s="229"/>
      <c r="BD46" s="208">
        <f t="shared" si="26"/>
        <v>0</v>
      </c>
      <c r="BE46" s="208">
        <f t="shared" si="27"/>
        <v>0</v>
      </c>
      <c r="BF46" s="208">
        <f t="shared" si="28"/>
        <v>0</v>
      </c>
      <c r="BG46" s="208">
        <f t="shared" si="29"/>
        <v>0</v>
      </c>
      <c r="BH46" s="231">
        <f t="shared" si="12"/>
        <v>0</v>
      </c>
      <c r="BI46" s="231">
        <f t="shared" si="13"/>
        <v>0</v>
      </c>
      <c r="BJ46" s="231">
        <f t="shared" si="14"/>
        <v>0</v>
      </c>
      <c r="BK46" s="231">
        <f t="shared" si="15"/>
        <v>0</v>
      </c>
      <c r="BL46" s="231">
        <f t="shared" si="16"/>
        <v>0</v>
      </c>
      <c r="BM46" s="231">
        <f t="shared" si="17"/>
        <v>0</v>
      </c>
      <c r="BN46" s="231">
        <f t="shared" si="18"/>
        <v>0</v>
      </c>
      <c r="BO46" s="231">
        <f t="shared" si="19"/>
        <v>0</v>
      </c>
      <c r="BP46" s="234"/>
      <c r="BQ46" s="228"/>
    </row>
    <row r="47" spans="1:69" ht="75" x14ac:dyDescent="0.25">
      <c r="A47" s="220">
        <v>11400</v>
      </c>
      <c r="B47" s="203" t="s">
        <v>26</v>
      </c>
      <c r="C47" s="202" t="s">
        <v>188</v>
      </c>
      <c r="D47" s="203" t="s">
        <v>144</v>
      </c>
      <c r="E47" s="202" t="s">
        <v>479</v>
      </c>
      <c r="F47" s="203" t="s">
        <v>191</v>
      </c>
      <c r="G47" s="204" t="s">
        <v>124</v>
      </c>
      <c r="H47" s="202">
        <v>12</v>
      </c>
      <c r="I47" s="202" t="s">
        <v>480</v>
      </c>
      <c r="J47" s="203" t="s">
        <v>597</v>
      </c>
      <c r="K47" s="205">
        <v>0</v>
      </c>
      <c r="L47" s="206">
        <v>1</v>
      </c>
      <c r="M47" s="203" t="s">
        <v>46</v>
      </c>
      <c r="N47" s="203" t="s">
        <v>68</v>
      </c>
      <c r="O47" s="203" t="s">
        <v>21</v>
      </c>
      <c r="P47" s="203" t="s">
        <v>36</v>
      </c>
      <c r="Q47" s="203" t="s">
        <v>223</v>
      </c>
      <c r="R47" s="203" t="s">
        <v>231</v>
      </c>
      <c r="S47" s="203" t="s">
        <v>99</v>
      </c>
      <c r="T47" s="213">
        <v>12</v>
      </c>
      <c r="U47" s="246" t="str">
        <f t="shared" si="20"/>
        <v>No. de Procesos de LMA Ejecutados</v>
      </c>
      <c r="V47" s="247">
        <f t="shared" si="21"/>
        <v>0</v>
      </c>
      <c r="W47" s="207" t="s">
        <v>117</v>
      </c>
      <c r="X47" s="213">
        <v>3</v>
      </c>
      <c r="Y47" s="207" t="s">
        <v>597</v>
      </c>
      <c r="Z47" s="205">
        <v>0</v>
      </c>
      <c r="AA47" s="229"/>
      <c r="AB47" s="229"/>
      <c r="AC47" s="230">
        <f t="shared" si="0"/>
        <v>0</v>
      </c>
      <c r="AD47" s="230" t="e">
        <f t="shared" si="1"/>
        <v>#DIV/0!</v>
      </c>
      <c r="AE47" s="230">
        <f t="shared" si="2"/>
        <v>0</v>
      </c>
      <c r="AF47" s="230" t="e">
        <f t="shared" si="3"/>
        <v>#DIV/0!</v>
      </c>
      <c r="AG47" s="213">
        <v>3</v>
      </c>
      <c r="AH47" s="207" t="s">
        <v>597</v>
      </c>
      <c r="AI47" s="205">
        <v>0</v>
      </c>
      <c r="AJ47" s="229"/>
      <c r="AK47" s="229"/>
      <c r="AL47" s="230">
        <f t="shared" si="4"/>
        <v>0</v>
      </c>
      <c r="AM47" s="230" t="e">
        <f t="shared" si="5"/>
        <v>#DIV/0!</v>
      </c>
      <c r="AN47" s="230">
        <f t="shared" si="6"/>
        <v>0</v>
      </c>
      <c r="AO47" s="230" t="e">
        <f t="shared" si="7"/>
        <v>#DIV/0!</v>
      </c>
      <c r="AP47" s="213">
        <v>3</v>
      </c>
      <c r="AQ47" s="207" t="s">
        <v>597</v>
      </c>
      <c r="AR47" s="205">
        <v>0</v>
      </c>
      <c r="AS47" s="229"/>
      <c r="AT47" s="229"/>
      <c r="AU47" s="230">
        <f t="shared" si="22"/>
        <v>0</v>
      </c>
      <c r="AV47" s="230" t="e">
        <f t="shared" si="23"/>
        <v>#DIV/0!</v>
      </c>
      <c r="AW47" s="230">
        <f t="shared" si="24"/>
        <v>0</v>
      </c>
      <c r="AX47" s="230" t="e">
        <f t="shared" si="25"/>
        <v>#DIV/0!</v>
      </c>
      <c r="AY47" s="213">
        <v>3</v>
      </c>
      <c r="AZ47" s="207" t="s">
        <v>597</v>
      </c>
      <c r="BA47" s="205">
        <v>0</v>
      </c>
      <c r="BB47" s="229"/>
      <c r="BC47" s="229"/>
      <c r="BD47" s="208">
        <f t="shared" si="26"/>
        <v>0</v>
      </c>
      <c r="BE47" s="208" t="e">
        <f t="shared" si="27"/>
        <v>#DIV/0!</v>
      </c>
      <c r="BF47" s="208">
        <f t="shared" si="28"/>
        <v>0</v>
      </c>
      <c r="BG47" s="208" t="e">
        <f t="shared" si="29"/>
        <v>#DIV/0!</v>
      </c>
      <c r="BH47" s="231">
        <f t="shared" si="12"/>
        <v>0</v>
      </c>
      <c r="BI47" s="231" t="str">
        <f t="shared" si="13"/>
        <v>No Prog ni Ejec</v>
      </c>
      <c r="BJ47" s="231">
        <f t="shared" si="14"/>
        <v>0</v>
      </c>
      <c r="BK47" s="231" t="str">
        <f t="shared" si="15"/>
        <v>No Prog ni Ejec</v>
      </c>
      <c r="BL47" s="231">
        <f t="shared" si="16"/>
        <v>0</v>
      </c>
      <c r="BM47" s="231" t="str">
        <f t="shared" si="17"/>
        <v>No Prog ni Ejec</v>
      </c>
      <c r="BN47" s="231">
        <f t="shared" si="18"/>
        <v>0</v>
      </c>
      <c r="BO47" s="231" t="str">
        <f t="shared" si="19"/>
        <v>No Prog ni Ejec</v>
      </c>
      <c r="BP47" s="234"/>
      <c r="BQ47" s="228"/>
    </row>
    <row r="48" spans="1:69" ht="75" x14ac:dyDescent="0.25">
      <c r="A48" s="220">
        <v>11400</v>
      </c>
      <c r="B48" s="203" t="s">
        <v>26</v>
      </c>
      <c r="C48" s="202" t="s">
        <v>188</v>
      </c>
      <c r="D48" s="203" t="s">
        <v>144</v>
      </c>
      <c r="E48" s="202" t="s">
        <v>481</v>
      </c>
      <c r="F48" s="203" t="s">
        <v>233</v>
      </c>
      <c r="G48" s="204" t="s">
        <v>124</v>
      </c>
      <c r="H48" s="212">
        <v>48</v>
      </c>
      <c r="I48" s="202" t="s">
        <v>482</v>
      </c>
      <c r="J48" s="203" t="s">
        <v>193</v>
      </c>
      <c r="K48" s="205">
        <v>0</v>
      </c>
      <c r="L48" s="206">
        <v>1</v>
      </c>
      <c r="M48" s="203" t="s">
        <v>46</v>
      </c>
      <c r="N48" s="203" t="s">
        <v>68</v>
      </c>
      <c r="O48" s="203" t="s">
        <v>21</v>
      </c>
      <c r="P48" s="203" t="s">
        <v>36</v>
      </c>
      <c r="Q48" s="203" t="s">
        <v>216</v>
      </c>
      <c r="R48" s="203" t="s">
        <v>232</v>
      </c>
      <c r="S48" s="203" t="s">
        <v>99</v>
      </c>
      <c r="T48" s="213">
        <v>48</v>
      </c>
      <c r="U48" s="246" t="str">
        <f t="shared" si="20"/>
        <v>Publicación Giro Directo Régimen Contributivo</v>
      </c>
      <c r="V48" s="247">
        <f t="shared" si="21"/>
        <v>0</v>
      </c>
      <c r="W48" s="207" t="s">
        <v>117</v>
      </c>
      <c r="X48" s="213">
        <v>12</v>
      </c>
      <c r="Y48" s="207" t="s">
        <v>193</v>
      </c>
      <c r="Z48" s="205">
        <v>0</v>
      </c>
      <c r="AA48" s="229"/>
      <c r="AB48" s="229"/>
      <c r="AC48" s="230">
        <f t="shared" si="0"/>
        <v>0</v>
      </c>
      <c r="AD48" s="230" t="e">
        <f t="shared" si="1"/>
        <v>#DIV/0!</v>
      </c>
      <c r="AE48" s="230">
        <f t="shared" si="2"/>
        <v>0</v>
      </c>
      <c r="AF48" s="230" t="e">
        <f t="shared" si="3"/>
        <v>#DIV/0!</v>
      </c>
      <c r="AG48" s="213">
        <v>12</v>
      </c>
      <c r="AH48" s="207" t="s">
        <v>193</v>
      </c>
      <c r="AI48" s="205">
        <v>0</v>
      </c>
      <c r="AJ48" s="229"/>
      <c r="AK48" s="229"/>
      <c r="AL48" s="230">
        <f t="shared" si="4"/>
        <v>0</v>
      </c>
      <c r="AM48" s="230" t="e">
        <f t="shared" si="5"/>
        <v>#DIV/0!</v>
      </c>
      <c r="AN48" s="230">
        <f t="shared" si="6"/>
        <v>0</v>
      </c>
      <c r="AO48" s="230" t="e">
        <f t="shared" si="7"/>
        <v>#DIV/0!</v>
      </c>
      <c r="AP48" s="213">
        <v>12</v>
      </c>
      <c r="AQ48" s="207" t="s">
        <v>193</v>
      </c>
      <c r="AR48" s="205">
        <v>0</v>
      </c>
      <c r="AS48" s="229"/>
      <c r="AT48" s="229"/>
      <c r="AU48" s="230">
        <f t="shared" si="22"/>
        <v>0</v>
      </c>
      <c r="AV48" s="230" t="e">
        <f t="shared" si="23"/>
        <v>#DIV/0!</v>
      </c>
      <c r="AW48" s="230">
        <f t="shared" si="24"/>
        <v>0</v>
      </c>
      <c r="AX48" s="230" t="e">
        <f t="shared" si="25"/>
        <v>#DIV/0!</v>
      </c>
      <c r="AY48" s="213">
        <v>12</v>
      </c>
      <c r="AZ48" s="207" t="s">
        <v>193</v>
      </c>
      <c r="BA48" s="205">
        <v>0</v>
      </c>
      <c r="BB48" s="229"/>
      <c r="BC48" s="229"/>
      <c r="BD48" s="208">
        <f t="shared" si="26"/>
        <v>0</v>
      </c>
      <c r="BE48" s="208" t="e">
        <f t="shared" si="27"/>
        <v>#DIV/0!</v>
      </c>
      <c r="BF48" s="208">
        <f t="shared" si="28"/>
        <v>0</v>
      </c>
      <c r="BG48" s="208" t="e">
        <f t="shared" si="29"/>
        <v>#DIV/0!</v>
      </c>
      <c r="BH48" s="231">
        <f t="shared" si="12"/>
        <v>0</v>
      </c>
      <c r="BI48" s="231" t="str">
        <f t="shared" si="13"/>
        <v>No Prog ni Ejec</v>
      </c>
      <c r="BJ48" s="231">
        <f t="shared" si="14"/>
        <v>0</v>
      </c>
      <c r="BK48" s="231" t="str">
        <f t="shared" si="15"/>
        <v>No Prog ni Ejec</v>
      </c>
      <c r="BL48" s="231">
        <f t="shared" si="16"/>
        <v>0</v>
      </c>
      <c r="BM48" s="231" t="str">
        <f t="shared" si="17"/>
        <v>No Prog ni Ejec</v>
      </c>
      <c r="BN48" s="231">
        <f t="shared" si="18"/>
        <v>0</v>
      </c>
      <c r="BO48" s="231" t="str">
        <f t="shared" si="19"/>
        <v>No Prog ni Ejec</v>
      </c>
      <c r="BP48" s="234"/>
      <c r="BQ48" s="228"/>
    </row>
    <row r="49" spans="1:69" ht="75" x14ac:dyDescent="0.25">
      <c r="A49" s="220">
        <v>11400</v>
      </c>
      <c r="B49" s="203" t="s">
        <v>26</v>
      </c>
      <c r="C49" s="202" t="s">
        <v>188</v>
      </c>
      <c r="D49" s="203" t="s">
        <v>144</v>
      </c>
      <c r="E49" s="202" t="s">
        <v>481</v>
      </c>
      <c r="F49" s="203" t="s">
        <v>234</v>
      </c>
      <c r="G49" s="204" t="s">
        <v>124</v>
      </c>
      <c r="H49" s="202">
        <v>12</v>
      </c>
      <c r="I49" s="202" t="s">
        <v>483</v>
      </c>
      <c r="J49" s="203" t="s">
        <v>194</v>
      </c>
      <c r="K49" s="205">
        <v>0</v>
      </c>
      <c r="L49" s="206">
        <v>1</v>
      </c>
      <c r="M49" s="203" t="s">
        <v>46</v>
      </c>
      <c r="N49" s="203" t="s">
        <v>68</v>
      </c>
      <c r="O49" s="203" t="s">
        <v>21</v>
      </c>
      <c r="P49" s="203" t="s">
        <v>36</v>
      </c>
      <c r="Q49" s="203" t="s">
        <v>223</v>
      </c>
      <c r="R49" s="203" t="s">
        <v>232</v>
      </c>
      <c r="S49" s="203" t="s">
        <v>99</v>
      </c>
      <c r="T49" s="213">
        <v>12</v>
      </c>
      <c r="U49" s="246" t="str">
        <f t="shared" si="20"/>
        <v>Publicación Giro Directo Régimen Subsidiado</v>
      </c>
      <c r="V49" s="247">
        <f t="shared" si="21"/>
        <v>0</v>
      </c>
      <c r="W49" s="207" t="s">
        <v>117</v>
      </c>
      <c r="X49" s="213">
        <v>3</v>
      </c>
      <c r="Y49" s="207" t="s">
        <v>194</v>
      </c>
      <c r="Z49" s="205">
        <v>0</v>
      </c>
      <c r="AA49" s="229"/>
      <c r="AB49" s="229"/>
      <c r="AC49" s="230">
        <f t="shared" si="0"/>
        <v>0</v>
      </c>
      <c r="AD49" s="230" t="e">
        <f t="shared" si="1"/>
        <v>#DIV/0!</v>
      </c>
      <c r="AE49" s="230">
        <f t="shared" si="2"/>
        <v>0</v>
      </c>
      <c r="AF49" s="230" t="e">
        <f t="shared" si="3"/>
        <v>#DIV/0!</v>
      </c>
      <c r="AG49" s="213">
        <v>3</v>
      </c>
      <c r="AH49" s="207" t="s">
        <v>194</v>
      </c>
      <c r="AI49" s="205">
        <v>0</v>
      </c>
      <c r="AJ49" s="229"/>
      <c r="AK49" s="229"/>
      <c r="AL49" s="230">
        <f t="shared" si="4"/>
        <v>0</v>
      </c>
      <c r="AM49" s="230" t="e">
        <f t="shared" si="5"/>
        <v>#DIV/0!</v>
      </c>
      <c r="AN49" s="230">
        <f t="shared" si="6"/>
        <v>0</v>
      </c>
      <c r="AO49" s="230" t="e">
        <f t="shared" si="7"/>
        <v>#DIV/0!</v>
      </c>
      <c r="AP49" s="213">
        <v>3</v>
      </c>
      <c r="AQ49" s="207" t="s">
        <v>194</v>
      </c>
      <c r="AR49" s="205">
        <v>0</v>
      </c>
      <c r="AS49" s="229"/>
      <c r="AT49" s="229"/>
      <c r="AU49" s="230">
        <f t="shared" si="22"/>
        <v>0</v>
      </c>
      <c r="AV49" s="230" t="e">
        <f t="shared" si="23"/>
        <v>#DIV/0!</v>
      </c>
      <c r="AW49" s="230">
        <f t="shared" si="24"/>
        <v>0</v>
      </c>
      <c r="AX49" s="230" t="e">
        <f t="shared" si="25"/>
        <v>#DIV/0!</v>
      </c>
      <c r="AY49" s="213">
        <v>3</v>
      </c>
      <c r="AZ49" s="207" t="s">
        <v>194</v>
      </c>
      <c r="BA49" s="205">
        <v>0</v>
      </c>
      <c r="BB49" s="229"/>
      <c r="BC49" s="229"/>
      <c r="BD49" s="208">
        <f t="shared" si="26"/>
        <v>0</v>
      </c>
      <c r="BE49" s="208" t="e">
        <f t="shared" si="27"/>
        <v>#DIV/0!</v>
      </c>
      <c r="BF49" s="208">
        <f t="shared" si="28"/>
        <v>0</v>
      </c>
      <c r="BG49" s="208" t="e">
        <f t="shared" si="29"/>
        <v>#DIV/0!</v>
      </c>
      <c r="BH49" s="231">
        <f t="shared" si="12"/>
        <v>0</v>
      </c>
      <c r="BI49" s="231" t="str">
        <f t="shared" si="13"/>
        <v>No Prog ni Ejec</v>
      </c>
      <c r="BJ49" s="231">
        <f t="shared" si="14"/>
        <v>0</v>
      </c>
      <c r="BK49" s="231" t="str">
        <f t="shared" si="15"/>
        <v>No Prog ni Ejec</v>
      </c>
      <c r="BL49" s="231">
        <f t="shared" si="16"/>
        <v>0</v>
      </c>
      <c r="BM49" s="231" t="str">
        <f t="shared" si="17"/>
        <v>No Prog ni Ejec</v>
      </c>
      <c r="BN49" s="231">
        <f t="shared" si="18"/>
        <v>0</v>
      </c>
      <c r="BO49" s="231" t="str">
        <f t="shared" si="19"/>
        <v>No Prog ni Ejec</v>
      </c>
      <c r="BP49" s="234"/>
      <c r="BQ49" s="228"/>
    </row>
    <row r="50" spans="1:69" ht="75" x14ac:dyDescent="0.25">
      <c r="A50" s="220">
        <v>11400</v>
      </c>
      <c r="B50" s="203" t="s">
        <v>26</v>
      </c>
      <c r="C50" s="202" t="s">
        <v>188</v>
      </c>
      <c r="D50" s="203" t="s">
        <v>144</v>
      </c>
      <c r="E50" s="202" t="s">
        <v>484</v>
      </c>
      <c r="F50" s="203" t="s">
        <v>195</v>
      </c>
      <c r="G50" s="204" t="s">
        <v>123</v>
      </c>
      <c r="H50" s="208">
        <v>1</v>
      </c>
      <c r="I50" s="202" t="s">
        <v>485</v>
      </c>
      <c r="J50" s="203" t="s">
        <v>196</v>
      </c>
      <c r="K50" s="205">
        <v>0</v>
      </c>
      <c r="L50" s="206">
        <v>1</v>
      </c>
      <c r="M50" s="203" t="s">
        <v>46</v>
      </c>
      <c r="N50" s="203" t="s">
        <v>68</v>
      </c>
      <c r="O50" s="203" t="s">
        <v>21</v>
      </c>
      <c r="P50" s="203" t="s">
        <v>36</v>
      </c>
      <c r="Q50" s="203" t="s">
        <v>216</v>
      </c>
      <c r="R50" s="203" t="s">
        <v>235</v>
      </c>
      <c r="S50" s="203" t="s">
        <v>99</v>
      </c>
      <c r="T50" s="206">
        <v>1</v>
      </c>
      <c r="U50" s="246" t="str">
        <f t="shared" si="20"/>
        <v>Trámite de prestaciones económicas REX</v>
      </c>
      <c r="V50" s="247">
        <f t="shared" si="21"/>
        <v>0</v>
      </c>
      <c r="W50" s="207" t="s">
        <v>117</v>
      </c>
      <c r="X50" s="208">
        <v>1</v>
      </c>
      <c r="Y50" s="207" t="s">
        <v>196</v>
      </c>
      <c r="Z50" s="205">
        <v>0</v>
      </c>
      <c r="AA50" s="229"/>
      <c r="AB50" s="229"/>
      <c r="AC50" s="230">
        <f t="shared" si="0"/>
        <v>0</v>
      </c>
      <c r="AD50" s="230" t="e">
        <f t="shared" si="1"/>
        <v>#DIV/0!</v>
      </c>
      <c r="AE50" s="230">
        <f t="shared" si="2"/>
        <v>0</v>
      </c>
      <c r="AF50" s="230" t="e">
        <f t="shared" si="3"/>
        <v>#DIV/0!</v>
      </c>
      <c r="AG50" s="208">
        <v>1</v>
      </c>
      <c r="AH50" s="207" t="s">
        <v>196</v>
      </c>
      <c r="AI50" s="205">
        <v>0</v>
      </c>
      <c r="AJ50" s="229"/>
      <c r="AK50" s="229"/>
      <c r="AL50" s="230">
        <f t="shared" si="4"/>
        <v>0</v>
      </c>
      <c r="AM50" s="230" t="e">
        <f t="shared" si="5"/>
        <v>#DIV/0!</v>
      </c>
      <c r="AN50" s="230">
        <f t="shared" si="6"/>
        <v>0</v>
      </c>
      <c r="AO50" s="230" t="e">
        <f t="shared" si="7"/>
        <v>#DIV/0!</v>
      </c>
      <c r="AP50" s="208">
        <v>1</v>
      </c>
      <c r="AQ50" s="207" t="s">
        <v>196</v>
      </c>
      <c r="AR50" s="205">
        <v>0</v>
      </c>
      <c r="AS50" s="229"/>
      <c r="AT50" s="229"/>
      <c r="AU50" s="230">
        <f t="shared" si="22"/>
        <v>0</v>
      </c>
      <c r="AV50" s="230" t="e">
        <f t="shared" si="23"/>
        <v>#DIV/0!</v>
      </c>
      <c r="AW50" s="230">
        <f t="shared" si="24"/>
        <v>0</v>
      </c>
      <c r="AX50" s="230" t="e">
        <f t="shared" si="25"/>
        <v>#DIV/0!</v>
      </c>
      <c r="AY50" s="208">
        <v>1</v>
      </c>
      <c r="AZ50" s="207" t="s">
        <v>196</v>
      </c>
      <c r="BA50" s="205">
        <v>0</v>
      </c>
      <c r="BB50" s="229"/>
      <c r="BC50" s="229"/>
      <c r="BD50" s="208">
        <f t="shared" si="26"/>
        <v>0</v>
      </c>
      <c r="BE50" s="208" t="e">
        <f t="shared" si="27"/>
        <v>#DIV/0!</v>
      </c>
      <c r="BF50" s="208">
        <f t="shared" si="28"/>
        <v>0</v>
      </c>
      <c r="BG50" s="208" t="e">
        <f t="shared" si="29"/>
        <v>#DIV/0!</v>
      </c>
      <c r="BH50" s="231">
        <f t="shared" si="12"/>
        <v>0</v>
      </c>
      <c r="BI50" s="231" t="str">
        <f t="shared" si="13"/>
        <v>No Prog ni Ejec</v>
      </c>
      <c r="BJ50" s="231">
        <f t="shared" si="14"/>
        <v>0</v>
      </c>
      <c r="BK50" s="231" t="str">
        <f t="shared" si="15"/>
        <v>No Prog ni Ejec</v>
      </c>
      <c r="BL50" s="231">
        <f t="shared" si="16"/>
        <v>0</v>
      </c>
      <c r="BM50" s="231" t="str">
        <f t="shared" si="17"/>
        <v>No Prog ni Ejec</v>
      </c>
      <c r="BN50" s="231">
        <f t="shared" si="18"/>
        <v>0</v>
      </c>
      <c r="BO50" s="231" t="str">
        <f t="shared" si="19"/>
        <v>No Prog ni Ejec</v>
      </c>
      <c r="BP50" s="234"/>
      <c r="BQ50" s="228"/>
    </row>
    <row r="51" spans="1:69" ht="75" x14ac:dyDescent="0.25">
      <c r="A51" s="220">
        <v>11400</v>
      </c>
      <c r="B51" s="203" t="s">
        <v>26</v>
      </c>
      <c r="C51" s="202" t="s">
        <v>188</v>
      </c>
      <c r="D51" s="203" t="s">
        <v>144</v>
      </c>
      <c r="E51" s="202" t="s">
        <v>484</v>
      </c>
      <c r="F51" s="203" t="s">
        <v>195</v>
      </c>
      <c r="G51" s="204" t="s">
        <v>123</v>
      </c>
      <c r="H51" s="208">
        <v>1</v>
      </c>
      <c r="I51" s="202" t="s">
        <v>486</v>
      </c>
      <c r="J51" s="203" t="s">
        <v>197</v>
      </c>
      <c r="K51" s="205">
        <v>48960000</v>
      </c>
      <c r="L51" s="206">
        <v>1</v>
      </c>
      <c r="M51" s="203" t="s">
        <v>46</v>
      </c>
      <c r="N51" s="203" t="s">
        <v>68</v>
      </c>
      <c r="O51" s="203" t="s">
        <v>21</v>
      </c>
      <c r="P51" s="203" t="s">
        <v>36</v>
      </c>
      <c r="Q51" s="203" t="s">
        <v>216</v>
      </c>
      <c r="R51" s="203" t="s">
        <v>236</v>
      </c>
      <c r="S51" s="203" t="s">
        <v>99</v>
      </c>
      <c r="T51" s="206">
        <v>1</v>
      </c>
      <c r="U51" s="246" t="str">
        <f t="shared" si="20"/>
        <v>Trámite de devolución de aportes REX</v>
      </c>
      <c r="V51" s="247">
        <f t="shared" si="21"/>
        <v>48960000</v>
      </c>
      <c r="W51" s="207" t="s">
        <v>117</v>
      </c>
      <c r="X51" s="208">
        <v>1</v>
      </c>
      <c r="Y51" s="207" t="s">
        <v>197</v>
      </c>
      <c r="Z51" s="205">
        <v>12240000</v>
      </c>
      <c r="AA51" s="229"/>
      <c r="AB51" s="229"/>
      <c r="AC51" s="230">
        <f t="shared" si="0"/>
        <v>0</v>
      </c>
      <c r="AD51" s="230">
        <f t="shared" si="1"/>
        <v>0</v>
      </c>
      <c r="AE51" s="230">
        <f t="shared" si="2"/>
        <v>0</v>
      </c>
      <c r="AF51" s="230">
        <f t="shared" si="3"/>
        <v>0</v>
      </c>
      <c r="AG51" s="208">
        <v>1</v>
      </c>
      <c r="AH51" s="207" t="s">
        <v>197</v>
      </c>
      <c r="AI51" s="205">
        <v>12240000</v>
      </c>
      <c r="AJ51" s="229"/>
      <c r="AK51" s="229"/>
      <c r="AL51" s="230">
        <f t="shared" si="4"/>
        <v>0</v>
      </c>
      <c r="AM51" s="230">
        <f t="shared" si="5"/>
        <v>0</v>
      </c>
      <c r="AN51" s="230">
        <f t="shared" si="6"/>
        <v>0</v>
      </c>
      <c r="AO51" s="230">
        <f t="shared" si="7"/>
        <v>0</v>
      </c>
      <c r="AP51" s="208">
        <v>1</v>
      </c>
      <c r="AQ51" s="207" t="s">
        <v>197</v>
      </c>
      <c r="AR51" s="205">
        <v>12240000</v>
      </c>
      <c r="AS51" s="229"/>
      <c r="AT51" s="229"/>
      <c r="AU51" s="230">
        <f t="shared" si="22"/>
        <v>0</v>
      </c>
      <c r="AV51" s="230">
        <f t="shared" si="23"/>
        <v>0</v>
      </c>
      <c r="AW51" s="230">
        <f t="shared" si="24"/>
        <v>0</v>
      </c>
      <c r="AX51" s="230">
        <f t="shared" si="25"/>
        <v>0</v>
      </c>
      <c r="AY51" s="208">
        <v>1</v>
      </c>
      <c r="AZ51" s="207" t="s">
        <v>197</v>
      </c>
      <c r="BA51" s="205">
        <v>12240000</v>
      </c>
      <c r="BB51" s="229"/>
      <c r="BC51" s="229"/>
      <c r="BD51" s="208">
        <f t="shared" si="26"/>
        <v>0</v>
      </c>
      <c r="BE51" s="208">
        <f t="shared" si="27"/>
        <v>0</v>
      </c>
      <c r="BF51" s="208">
        <f t="shared" si="28"/>
        <v>0</v>
      </c>
      <c r="BG51" s="208">
        <f t="shared" si="29"/>
        <v>0</v>
      </c>
      <c r="BH51" s="231">
        <f t="shared" si="12"/>
        <v>0</v>
      </c>
      <c r="BI51" s="231">
        <f t="shared" si="13"/>
        <v>0</v>
      </c>
      <c r="BJ51" s="231">
        <f t="shared" si="14"/>
        <v>0</v>
      </c>
      <c r="BK51" s="231">
        <f t="shared" si="15"/>
        <v>0</v>
      </c>
      <c r="BL51" s="231">
        <f t="shared" si="16"/>
        <v>0</v>
      </c>
      <c r="BM51" s="231">
        <f t="shared" si="17"/>
        <v>0</v>
      </c>
      <c r="BN51" s="231">
        <f t="shared" si="18"/>
        <v>0</v>
      </c>
      <c r="BO51" s="231">
        <f t="shared" si="19"/>
        <v>0</v>
      </c>
      <c r="BP51" s="234"/>
      <c r="BQ51" s="228"/>
    </row>
    <row r="52" spans="1:69" ht="75" x14ac:dyDescent="0.25">
      <c r="A52" s="220">
        <v>11400</v>
      </c>
      <c r="B52" s="203" t="s">
        <v>26</v>
      </c>
      <c r="C52" s="202" t="s">
        <v>188</v>
      </c>
      <c r="D52" s="203" t="s">
        <v>144</v>
      </c>
      <c r="E52" s="202" t="s">
        <v>487</v>
      </c>
      <c r="F52" s="203" t="s">
        <v>476</v>
      </c>
      <c r="G52" s="204" t="s">
        <v>123</v>
      </c>
      <c r="H52" s="208">
        <v>1</v>
      </c>
      <c r="I52" s="202" t="s">
        <v>488</v>
      </c>
      <c r="J52" s="203" t="s">
        <v>473</v>
      </c>
      <c r="K52" s="205">
        <v>164378848</v>
      </c>
      <c r="L52" s="206">
        <v>1</v>
      </c>
      <c r="M52" s="203" t="s">
        <v>46</v>
      </c>
      <c r="N52" s="203" t="s">
        <v>68</v>
      </c>
      <c r="O52" s="203" t="s">
        <v>21</v>
      </c>
      <c r="P52" s="203" t="s">
        <v>36</v>
      </c>
      <c r="Q52" s="203" t="s">
        <v>216</v>
      </c>
      <c r="R52" s="203" t="s">
        <v>474</v>
      </c>
      <c r="S52" s="203" t="s">
        <v>99</v>
      </c>
      <c r="T52" s="206">
        <v>1</v>
      </c>
      <c r="U52" s="246" t="str">
        <f t="shared" si="20"/>
        <v>Elaboración de solicitudes de aclaración sobre apropiaciones sin justa causa</v>
      </c>
      <c r="V52" s="247">
        <f t="shared" si="21"/>
        <v>164378848</v>
      </c>
      <c r="W52" s="207" t="s">
        <v>117</v>
      </c>
      <c r="X52" s="208">
        <v>1</v>
      </c>
      <c r="Y52" s="207" t="s">
        <v>473</v>
      </c>
      <c r="Z52" s="205">
        <v>46231551</v>
      </c>
      <c r="AA52" s="229"/>
      <c r="AB52" s="229"/>
      <c r="AC52" s="230">
        <f t="shared" si="0"/>
        <v>0</v>
      </c>
      <c r="AD52" s="230">
        <f t="shared" si="1"/>
        <v>0</v>
      </c>
      <c r="AE52" s="230">
        <f t="shared" si="2"/>
        <v>0</v>
      </c>
      <c r="AF52" s="230">
        <f t="shared" si="3"/>
        <v>0</v>
      </c>
      <c r="AG52" s="208">
        <v>1</v>
      </c>
      <c r="AH52" s="207" t="s">
        <v>473</v>
      </c>
      <c r="AI52" s="205">
        <v>46231551</v>
      </c>
      <c r="AJ52" s="229"/>
      <c r="AK52" s="229"/>
      <c r="AL52" s="230">
        <f t="shared" si="4"/>
        <v>0</v>
      </c>
      <c r="AM52" s="230">
        <f t="shared" si="5"/>
        <v>0</v>
      </c>
      <c r="AN52" s="230">
        <f t="shared" si="6"/>
        <v>0</v>
      </c>
      <c r="AO52" s="230">
        <f t="shared" si="7"/>
        <v>0</v>
      </c>
      <c r="AP52" s="208">
        <v>1</v>
      </c>
      <c r="AQ52" s="207" t="s">
        <v>473</v>
      </c>
      <c r="AR52" s="205">
        <v>41094712</v>
      </c>
      <c r="AS52" s="229"/>
      <c r="AT52" s="229"/>
      <c r="AU52" s="230">
        <f t="shared" si="22"/>
        <v>0</v>
      </c>
      <c r="AV52" s="230">
        <f t="shared" si="23"/>
        <v>0</v>
      </c>
      <c r="AW52" s="230">
        <f t="shared" si="24"/>
        <v>0</v>
      </c>
      <c r="AX52" s="230">
        <f t="shared" si="25"/>
        <v>0</v>
      </c>
      <c r="AY52" s="208">
        <v>1</v>
      </c>
      <c r="AZ52" s="207" t="s">
        <v>473</v>
      </c>
      <c r="BA52" s="205">
        <v>30821034</v>
      </c>
      <c r="BB52" s="229"/>
      <c r="BC52" s="229"/>
      <c r="BD52" s="208">
        <f t="shared" si="26"/>
        <v>0</v>
      </c>
      <c r="BE52" s="208">
        <f t="shared" si="27"/>
        <v>0</v>
      </c>
      <c r="BF52" s="208">
        <f t="shared" si="28"/>
        <v>0</v>
      </c>
      <c r="BG52" s="208">
        <f t="shared" si="29"/>
        <v>0</v>
      </c>
      <c r="BH52" s="231">
        <f t="shared" si="12"/>
        <v>0</v>
      </c>
      <c r="BI52" s="231">
        <f t="shared" si="13"/>
        <v>0</v>
      </c>
      <c r="BJ52" s="231">
        <f t="shared" si="14"/>
        <v>0</v>
      </c>
      <c r="BK52" s="231">
        <f t="shared" si="15"/>
        <v>0</v>
      </c>
      <c r="BL52" s="231">
        <f t="shared" si="16"/>
        <v>0</v>
      </c>
      <c r="BM52" s="231">
        <f t="shared" si="17"/>
        <v>0</v>
      </c>
      <c r="BN52" s="231">
        <f t="shared" si="18"/>
        <v>0</v>
      </c>
      <c r="BO52" s="231">
        <f t="shared" si="19"/>
        <v>0</v>
      </c>
      <c r="BP52" s="234"/>
      <c r="BQ52" s="228"/>
    </row>
    <row r="53" spans="1:69" ht="75" x14ac:dyDescent="0.25">
      <c r="A53" s="220">
        <v>11400</v>
      </c>
      <c r="B53" s="203" t="s">
        <v>26</v>
      </c>
      <c r="C53" s="202" t="s">
        <v>188</v>
      </c>
      <c r="D53" s="203" t="s">
        <v>144</v>
      </c>
      <c r="E53" s="202" t="s">
        <v>489</v>
      </c>
      <c r="F53" s="203" t="s">
        <v>198</v>
      </c>
      <c r="G53" s="204" t="s">
        <v>123</v>
      </c>
      <c r="H53" s="208">
        <v>1</v>
      </c>
      <c r="I53" s="202" t="s">
        <v>490</v>
      </c>
      <c r="J53" s="203" t="s">
        <v>199</v>
      </c>
      <c r="K53" s="205">
        <v>0</v>
      </c>
      <c r="L53" s="206">
        <v>1</v>
      </c>
      <c r="M53" s="203" t="s">
        <v>46</v>
      </c>
      <c r="N53" s="203" t="s">
        <v>68</v>
      </c>
      <c r="O53" s="203" t="s">
        <v>21</v>
      </c>
      <c r="P53" s="203" t="s">
        <v>36</v>
      </c>
      <c r="Q53" s="203" t="s">
        <v>223</v>
      </c>
      <c r="R53" s="203" t="s">
        <v>475</v>
      </c>
      <c r="S53" s="203" t="s">
        <v>99</v>
      </c>
      <c r="T53" s="206">
        <v>1</v>
      </c>
      <c r="U53" s="246" t="str">
        <f t="shared" si="20"/>
        <v>Elaboración de Informes de auditoría de reintegro de recursos</v>
      </c>
      <c r="V53" s="247">
        <f t="shared" si="21"/>
        <v>0</v>
      </c>
      <c r="W53" s="207" t="s">
        <v>117</v>
      </c>
      <c r="X53" s="208">
        <v>1</v>
      </c>
      <c r="Y53" s="207" t="s">
        <v>199</v>
      </c>
      <c r="Z53" s="205">
        <v>0</v>
      </c>
      <c r="AA53" s="229"/>
      <c r="AB53" s="229"/>
      <c r="AC53" s="230">
        <f t="shared" si="0"/>
        <v>0</v>
      </c>
      <c r="AD53" s="230" t="e">
        <f t="shared" si="1"/>
        <v>#DIV/0!</v>
      </c>
      <c r="AE53" s="230">
        <f t="shared" si="2"/>
        <v>0</v>
      </c>
      <c r="AF53" s="230" t="e">
        <f t="shared" si="3"/>
        <v>#DIV/0!</v>
      </c>
      <c r="AG53" s="208">
        <v>1</v>
      </c>
      <c r="AH53" s="207" t="s">
        <v>199</v>
      </c>
      <c r="AI53" s="205">
        <v>0</v>
      </c>
      <c r="AJ53" s="229"/>
      <c r="AK53" s="229"/>
      <c r="AL53" s="230">
        <f t="shared" si="4"/>
        <v>0</v>
      </c>
      <c r="AM53" s="230" t="e">
        <f t="shared" si="5"/>
        <v>#DIV/0!</v>
      </c>
      <c r="AN53" s="230">
        <f t="shared" si="6"/>
        <v>0</v>
      </c>
      <c r="AO53" s="230" t="e">
        <f t="shared" si="7"/>
        <v>#DIV/0!</v>
      </c>
      <c r="AP53" s="208">
        <v>1</v>
      </c>
      <c r="AQ53" s="207" t="s">
        <v>199</v>
      </c>
      <c r="AR53" s="205">
        <v>0</v>
      </c>
      <c r="AS53" s="229"/>
      <c r="AT53" s="229"/>
      <c r="AU53" s="230">
        <f t="shared" si="22"/>
        <v>0</v>
      </c>
      <c r="AV53" s="230" t="e">
        <f t="shared" si="23"/>
        <v>#DIV/0!</v>
      </c>
      <c r="AW53" s="230">
        <f t="shared" si="24"/>
        <v>0</v>
      </c>
      <c r="AX53" s="230" t="e">
        <f t="shared" si="25"/>
        <v>#DIV/0!</v>
      </c>
      <c r="AY53" s="208">
        <v>1</v>
      </c>
      <c r="AZ53" s="207" t="s">
        <v>199</v>
      </c>
      <c r="BA53" s="205">
        <v>0</v>
      </c>
      <c r="BB53" s="229"/>
      <c r="BC53" s="229"/>
      <c r="BD53" s="208">
        <f t="shared" si="26"/>
        <v>0</v>
      </c>
      <c r="BE53" s="208" t="e">
        <f t="shared" si="27"/>
        <v>#DIV/0!</v>
      </c>
      <c r="BF53" s="208">
        <f t="shared" si="28"/>
        <v>0</v>
      </c>
      <c r="BG53" s="208" t="e">
        <f t="shared" si="29"/>
        <v>#DIV/0!</v>
      </c>
      <c r="BH53" s="231">
        <f t="shared" si="12"/>
        <v>0</v>
      </c>
      <c r="BI53" s="231" t="str">
        <f t="shared" si="13"/>
        <v>No Prog ni Ejec</v>
      </c>
      <c r="BJ53" s="231">
        <f t="shared" si="14"/>
        <v>0</v>
      </c>
      <c r="BK53" s="231" t="str">
        <f t="shared" si="15"/>
        <v>No Prog ni Ejec</v>
      </c>
      <c r="BL53" s="231">
        <f t="shared" si="16"/>
        <v>0</v>
      </c>
      <c r="BM53" s="231" t="str">
        <f t="shared" si="17"/>
        <v>No Prog ni Ejec</v>
      </c>
      <c r="BN53" s="231">
        <f t="shared" si="18"/>
        <v>0</v>
      </c>
      <c r="BO53" s="231" t="str">
        <f t="shared" si="19"/>
        <v>No Prog ni Ejec</v>
      </c>
      <c r="BP53" s="234"/>
      <c r="BQ53" s="228"/>
    </row>
    <row r="54" spans="1:69" ht="137.25" customHeight="1" x14ac:dyDescent="0.25">
      <c r="A54" s="220">
        <v>11400</v>
      </c>
      <c r="B54" s="203" t="s">
        <v>26</v>
      </c>
      <c r="C54" s="202" t="s">
        <v>188</v>
      </c>
      <c r="D54" s="203" t="s">
        <v>144</v>
      </c>
      <c r="E54" s="202" t="s">
        <v>491</v>
      </c>
      <c r="F54" s="203" t="s">
        <v>478</v>
      </c>
      <c r="G54" s="204" t="s">
        <v>123</v>
      </c>
      <c r="H54" s="208">
        <v>1</v>
      </c>
      <c r="I54" s="202" t="s">
        <v>492</v>
      </c>
      <c r="J54" s="203" t="s">
        <v>477</v>
      </c>
      <c r="K54" s="205">
        <v>0</v>
      </c>
      <c r="L54" s="206">
        <v>1</v>
      </c>
      <c r="M54" s="203" t="s">
        <v>46</v>
      </c>
      <c r="N54" s="203" t="s">
        <v>68</v>
      </c>
      <c r="O54" s="203" t="s">
        <v>21</v>
      </c>
      <c r="P54" s="203" t="s">
        <v>36</v>
      </c>
      <c r="Q54" s="203" t="s">
        <v>223</v>
      </c>
      <c r="R54" s="203" t="s">
        <v>507</v>
      </c>
      <c r="S54" s="203" t="s">
        <v>99</v>
      </c>
      <c r="T54" s="206">
        <v>1</v>
      </c>
      <c r="U54" s="246" t="str">
        <f t="shared" si="20"/>
        <v>Elaboración de comunicaciones con las conclusiones del procedimiento de la auditoría de reintegro de recursos</v>
      </c>
      <c r="V54" s="247">
        <f t="shared" si="21"/>
        <v>0</v>
      </c>
      <c r="W54" s="207" t="s">
        <v>117</v>
      </c>
      <c r="X54" s="208">
        <v>1</v>
      </c>
      <c r="Y54" s="207" t="s">
        <v>477</v>
      </c>
      <c r="Z54" s="205">
        <v>0</v>
      </c>
      <c r="AA54" s="229"/>
      <c r="AB54" s="229"/>
      <c r="AC54" s="230">
        <f t="shared" si="0"/>
        <v>0</v>
      </c>
      <c r="AD54" s="230" t="e">
        <f t="shared" si="1"/>
        <v>#DIV/0!</v>
      </c>
      <c r="AE54" s="230">
        <f t="shared" si="2"/>
        <v>0</v>
      </c>
      <c r="AF54" s="230" t="e">
        <f t="shared" si="3"/>
        <v>#DIV/0!</v>
      </c>
      <c r="AG54" s="208">
        <v>1</v>
      </c>
      <c r="AH54" s="207" t="s">
        <v>477</v>
      </c>
      <c r="AI54" s="205">
        <v>0</v>
      </c>
      <c r="AJ54" s="229"/>
      <c r="AK54" s="229"/>
      <c r="AL54" s="230">
        <f t="shared" si="4"/>
        <v>0</v>
      </c>
      <c r="AM54" s="230" t="e">
        <f t="shared" si="5"/>
        <v>#DIV/0!</v>
      </c>
      <c r="AN54" s="230">
        <f t="shared" si="6"/>
        <v>0</v>
      </c>
      <c r="AO54" s="230" t="e">
        <f t="shared" si="7"/>
        <v>#DIV/0!</v>
      </c>
      <c r="AP54" s="208">
        <v>1</v>
      </c>
      <c r="AQ54" s="207" t="s">
        <v>477</v>
      </c>
      <c r="AR54" s="205">
        <v>0</v>
      </c>
      <c r="AS54" s="229"/>
      <c r="AT54" s="229"/>
      <c r="AU54" s="230">
        <f t="shared" si="22"/>
        <v>0</v>
      </c>
      <c r="AV54" s="230" t="e">
        <f t="shared" si="23"/>
        <v>#DIV/0!</v>
      </c>
      <c r="AW54" s="230">
        <f t="shared" si="24"/>
        <v>0</v>
      </c>
      <c r="AX54" s="230" t="e">
        <f t="shared" si="25"/>
        <v>#DIV/0!</v>
      </c>
      <c r="AY54" s="208">
        <v>1</v>
      </c>
      <c r="AZ54" s="207" t="s">
        <v>477</v>
      </c>
      <c r="BA54" s="205">
        <v>0</v>
      </c>
      <c r="BB54" s="229"/>
      <c r="BC54" s="229"/>
      <c r="BD54" s="208">
        <f t="shared" si="26"/>
        <v>0</v>
      </c>
      <c r="BE54" s="208" t="e">
        <f t="shared" si="27"/>
        <v>#DIV/0!</v>
      </c>
      <c r="BF54" s="208">
        <f t="shared" si="28"/>
        <v>0</v>
      </c>
      <c r="BG54" s="208" t="e">
        <f t="shared" si="29"/>
        <v>#DIV/0!</v>
      </c>
      <c r="BH54" s="231">
        <f t="shared" si="12"/>
        <v>0</v>
      </c>
      <c r="BI54" s="231" t="str">
        <f t="shared" si="13"/>
        <v>No Prog ni Ejec</v>
      </c>
      <c r="BJ54" s="231">
        <f t="shared" si="14"/>
        <v>0</v>
      </c>
      <c r="BK54" s="231" t="str">
        <f t="shared" si="15"/>
        <v>No Prog ni Ejec</v>
      </c>
      <c r="BL54" s="231">
        <f t="shared" si="16"/>
        <v>0</v>
      </c>
      <c r="BM54" s="231" t="str">
        <f t="shared" si="17"/>
        <v>No Prog ni Ejec</v>
      </c>
      <c r="BN54" s="231">
        <f t="shared" si="18"/>
        <v>0</v>
      </c>
      <c r="BO54" s="231" t="str">
        <f t="shared" si="19"/>
        <v>No Prog ni Ejec</v>
      </c>
      <c r="BP54" s="234"/>
      <c r="BQ54" s="228"/>
    </row>
    <row r="55" spans="1:69" ht="75" x14ac:dyDescent="0.25">
      <c r="A55" s="220">
        <v>11400</v>
      </c>
      <c r="B55" s="203" t="s">
        <v>26</v>
      </c>
      <c r="C55" s="202" t="s">
        <v>188</v>
      </c>
      <c r="D55" s="203" t="s">
        <v>144</v>
      </c>
      <c r="E55" s="202" t="s">
        <v>493</v>
      </c>
      <c r="F55" s="203" t="s">
        <v>200</v>
      </c>
      <c r="G55" s="204" t="s">
        <v>123</v>
      </c>
      <c r="H55" s="208">
        <v>1</v>
      </c>
      <c r="I55" s="202" t="s">
        <v>494</v>
      </c>
      <c r="J55" s="203" t="s">
        <v>201</v>
      </c>
      <c r="K55" s="205">
        <v>0</v>
      </c>
      <c r="L55" s="206">
        <v>1</v>
      </c>
      <c r="M55" s="203" t="s">
        <v>46</v>
      </c>
      <c r="N55" s="203" t="s">
        <v>68</v>
      </c>
      <c r="O55" s="203" t="s">
        <v>21</v>
      </c>
      <c r="P55" s="203" t="s">
        <v>36</v>
      </c>
      <c r="Q55" s="203" t="s">
        <v>223</v>
      </c>
      <c r="R55" s="203" t="s">
        <v>238</v>
      </c>
      <c r="S55" s="203" t="s">
        <v>99</v>
      </c>
      <c r="T55" s="206">
        <v>1</v>
      </c>
      <c r="U55" s="246" t="str">
        <f t="shared" si="20"/>
        <v>Solicitud de aclaraciones a las EPS con saldos a favor de ADRES en el proceso LMA</v>
      </c>
      <c r="V55" s="247">
        <f t="shared" si="21"/>
        <v>0</v>
      </c>
      <c r="W55" s="207" t="s">
        <v>117</v>
      </c>
      <c r="X55" s="208">
        <v>1</v>
      </c>
      <c r="Y55" s="207" t="s">
        <v>201</v>
      </c>
      <c r="Z55" s="205">
        <v>0</v>
      </c>
      <c r="AA55" s="229"/>
      <c r="AB55" s="229"/>
      <c r="AC55" s="230">
        <f t="shared" si="0"/>
        <v>0</v>
      </c>
      <c r="AD55" s="230" t="e">
        <f t="shared" si="1"/>
        <v>#DIV/0!</v>
      </c>
      <c r="AE55" s="230">
        <f t="shared" si="2"/>
        <v>0</v>
      </c>
      <c r="AF55" s="230" t="e">
        <f t="shared" si="3"/>
        <v>#DIV/0!</v>
      </c>
      <c r="AG55" s="208">
        <v>1</v>
      </c>
      <c r="AH55" s="207" t="s">
        <v>201</v>
      </c>
      <c r="AI55" s="205">
        <v>0</v>
      </c>
      <c r="AJ55" s="229"/>
      <c r="AK55" s="229"/>
      <c r="AL55" s="230">
        <f t="shared" si="4"/>
        <v>0</v>
      </c>
      <c r="AM55" s="230" t="e">
        <f t="shared" si="5"/>
        <v>#DIV/0!</v>
      </c>
      <c r="AN55" s="230">
        <f t="shared" si="6"/>
        <v>0</v>
      </c>
      <c r="AO55" s="230" t="e">
        <f t="shared" si="7"/>
        <v>#DIV/0!</v>
      </c>
      <c r="AP55" s="208">
        <v>1</v>
      </c>
      <c r="AQ55" s="207" t="s">
        <v>201</v>
      </c>
      <c r="AR55" s="205">
        <v>0</v>
      </c>
      <c r="AS55" s="229"/>
      <c r="AT55" s="229"/>
      <c r="AU55" s="230">
        <f t="shared" si="22"/>
        <v>0</v>
      </c>
      <c r="AV55" s="230" t="e">
        <f t="shared" si="23"/>
        <v>#DIV/0!</v>
      </c>
      <c r="AW55" s="230">
        <f t="shared" si="24"/>
        <v>0</v>
      </c>
      <c r="AX55" s="230" t="e">
        <f t="shared" si="25"/>
        <v>#DIV/0!</v>
      </c>
      <c r="AY55" s="208">
        <v>1</v>
      </c>
      <c r="AZ55" s="207" t="s">
        <v>201</v>
      </c>
      <c r="BA55" s="205">
        <v>0</v>
      </c>
      <c r="BB55" s="229"/>
      <c r="BC55" s="229"/>
      <c r="BD55" s="208">
        <f t="shared" si="26"/>
        <v>0</v>
      </c>
      <c r="BE55" s="208" t="e">
        <f t="shared" si="27"/>
        <v>#DIV/0!</v>
      </c>
      <c r="BF55" s="208">
        <f t="shared" si="28"/>
        <v>0</v>
      </c>
      <c r="BG55" s="208" t="e">
        <f t="shared" si="29"/>
        <v>#DIV/0!</v>
      </c>
      <c r="BH55" s="231">
        <f t="shared" si="12"/>
        <v>0</v>
      </c>
      <c r="BI55" s="231" t="str">
        <f t="shared" si="13"/>
        <v>No Prog ni Ejec</v>
      </c>
      <c r="BJ55" s="231">
        <f t="shared" si="14"/>
        <v>0</v>
      </c>
      <c r="BK55" s="231" t="str">
        <f t="shared" si="15"/>
        <v>No Prog ni Ejec</v>
      </c>
      <c r="BL55" s="231">
        <f t="shared" si="16"/>
        <v>0</v>
      </c>
      <c r="BM55" s="231" t="str">
        <f t="shared" si="17"/>
        <v>No Prog ni Ejec</v>
      </c>
      <c r="BN55" s="231">
        <f t="shared" si="18"/>
        <v>0</v>
      </c>
      <c r="BO55" s="231" t="str">
        <f t="shared" si="19"/>
        <v>No Prog ni Ejec</v>
      </c>
      <c r="BP55" s="234"/>
      <c r="BQ55" s="228"/>
    </row>
    <row r="56" spans="1:69" ht="75" x14ac:dyDescent="0.25">
      <c r="A56" s="220">
        <v>11400</v>
      </c>
      <c r="B56" s="203" t="s">
        <v>26</v>
      </c>
      <c r="C56" s="202" t="s">
        <v>188</v>
      </c>
      <c r="D56" s="203" t="s">
        <v>144</v>
      </c>
      <c r="E56" s="202" t="s">
        <v>495</v>
      </c>
      <c r="F56" s="203" t="s">
        <v>202</v>
      </c>
      <c r="G56" s="204" t="s">
        <v>124</v>
      </c>
      <c r="H56" s="202">
        <v>1</v>
      </c>
      <c r="I56" s="202" t="s">
        <v>496</v>
      </c>
      <c r="J56" s="203" t="s">
        <v>203</v>
      </c>
      <c r="K56" s="205">
        <v>0</v>
      </c>
      <c r="L56" s="206">
        <v>1</v>
      </c>
      <c r="M56" s="203" t="s">
        <v>46</v>
      </c>
      <c r="N56" s="203" t="s">
        <v>68</v>
      </c>
      <c r="O56" s="203" t="s">
        <v>34</v>
      </c>
      <c r="P56" s="203" t="s">
        <v>35</v>
      </c>
      <c r="Q56" s="203" t="s">
        <v>225</v>
      </c>
      <c r="R56" s="203" t="s">
        <v>508</v>
      </c>
      <c r="S56" s="203" t="s">
        <v>99</v>
      </c>
      <c r="T56" s="213">
        <v>1</v>
      </c>
      <c r="U56" s="246" t="str">
        <f t="shared" si="20"/>
        <v>No. De Compras de Carteras realizadas</v>
      </c>
      <c r="V56" s="247">
        <f t="shared" si="21"/>
        <v>0</v>
      </c>
      <c r="W56" s="207" t="s">
        <v>117</v>
      </c>
      <c r="X56" s="213">
        <v>0</v>
      </c>
      <c r="Y56" s="207" t="s">
        <v>203</v>
      </c>
      <c r="Z56" s="205">
        <v>0</v>
      </c>
      <c r="AA56" s="229"/>
      <c r="AB56" s="229"/>
      <c r="AC56" s="230" t="e">
        <f t="shared" si="0"/>
        <v>#DIV/0!</v>
      </c>
      <c r="AD56" s="230" t="e">
        <f t="shared" si="1"/>
        <v>#DIV/0!</v>
      </c>
      <c r="AE56" s="230">
        <f t="shared" si="2"/>
        <v>0</v>
      </c>
      <c r="AF56" s="230" t="e">
        <f t="shared" si="3"/>
        <v>#DIV/0!</v>
      </c>
      <c r="AG56" s="213">
        <v>0</v>
      </c>
      <c r="AH56" s="207" t="s">
        <v>203</v>
      </c>
      <c r="AI56" s="205">
        <v>0</v>
      </c>
      <c r="AJ56" s="229"/>
      <c r="AK56" s="229"/>
      <c r="AL56" s="230" t="e">
        <f t="shared" si="4"/>
        <v>#DIV/0!</v>
      </c>
      <c r="AM56" s="230" t="e">
        <f t="shared" si="5"/>
        <v>#DIV/0!</v>
      </c>
      <c r="AN56" s="230">
        <f t="shared" si="6"/>
        <v>0</v>
      </c>
      <c r="AO56" s="230" t="e">
        <f t="shared" si="7"/>
        <v>#DIV/0!</v>
      </c>
      <c r="AP56" s="213">
        <v>0</v>
      </c>
      <c r="AQ56" s="207" t="s">
        <v>203</v>
      </c>
      <c r="AR56" s="205">
        <v>0</v>
      </c>
      <c r="AS56" s="229"/>
      <c r="AT56" s="229"/>
      <c r="AU56" s="230" t="e">
        <f t="shared" si="22"/>
        <v>#DIV/0!</v>
      </c>
      <c r="AV56" s="230" t="e">
        <f t="shared" si="23"/>
        <v>#DIV/0!</v>
      </c>
      <c r="AW56" s="230">
        <f t="shared" si="24"/>
        <v>0</v>
      </c>
      <c r="AX56" s="230" t="e">
        <f t="shared" si="25"/>
        <v>#DIV/0!</v>
      </c>
      <c r="AY56" s="213">
        <v>1</v>
      </c>
      <c r="AZ56" s="207" t="s">
        <v>203</v>
      </c>
      <c r="BA56" s="205">
        <v>0</v>
      </c>
      <c r="BB56" s="229"/>
      <c r="BC56" s="229"/>
      <c r="BD56" s="208">
        <f t="shared" si="26"/>
        <v>0</v>
      </c>
      <c r="BE56" s="208" t="e">
        <f t="shared" si="27"/>
        <v>#DIV/0!</v>
      </c>
      <c r="BF56" s="208">
        <f t="shared" si="28"/>
        <v>0</v>
      </c>
      <c r="BG56" s="208" t="e">
        <f t="shared" si="29"/>
        <v>#DIV/0!</v>
      </c>
      <c r="BH56" s="231" t="str">
        <f t="shared" si="12"/>
        <v>No Prog ni Ejec</v>
      </c>
      <c r="BI56" s="231" t="str">
        <f t="shared" si="13"/>
        <v>No Prog ni Ejec</v>
      </c>
      <c r="BJ56" s="231" t="str">
        <f t="shared" si="14"/>
        <v>No Prog ni Ejec</v>
      </c>
      <c r="BK56" s="231" t="str">
        <f t="shared" si="15"/>
        <v>No Prog ni Ejec</v>
      </c>
      <c r="BL56" s="231" t="str">
        <f t="shared" si="16"/>
        <v>No Prog ni Ejec</v>
      </c>
      <c r="BM56" s="231" t="str">
        <f t="shared" si="17"/>
        <v>No Prog ni Ejec</v>
      </c>
      <c r="BN56" s="231">
        <f t="shared" si="18"/>
        <v>0</v>
      </c>
      <c r="BO56" s="231" t="str">
        <f t="shared" si="19"/>
        <v>No Prog ni Ejec</v>
      </c>
      <c r="BP56" s="234"/>
      <c r="BQ56" s="228"/>
    </row>
    <row r="57" spans="1:69" ht="75" x14ac:dyDescent="0.25">
      <c r="A57" s="220">
        <v>11400</v>
      </c>
      <c r="B57" s="203" t="s">
        <v>26</v>
      </c>
      <c r="C57" s="202" t="s">
        <v>188</v>
      </c>
      <c r="D57" s="203" t="s">
        <v>144</v>
      </c>
      <c r="E57" s="202" t="s">
        <v>497</v>
      </c>
      <c r="F57" s="203" t="s">
        <v>204</v>
      </c>
      <c r="G57" s="204" t="s">
        <v>123</v>
      </c>
      <c r="H57" s="208">
        <v>1</v>
      </c>
      <c r="I57" s="202" t="s">
        <v>498</v>
      </c>
      <c r="J57" s="203" t="s">
        <v>205</v>
      </c>
      <c r="K57" s="205">
        <v>0</v>
      </c>
      <c r="L57" s="206">
        <v>1</v>
      </c>
      <c r="M57" s="203" t="s">
        <v>46</v>
      </c>
      <c r="N57" s="203" t="s">
        <v>68</v>
      </c>
      <c r="O57" s="203" t="s">
        <v>34</v>
      </c>
      <c r="P57" s="203" t="s">
        <v>35</v>
      </c>
      <c r="Q57" s="203" t="s">
        <v>225</v>
      </c>
      <c r="R57" s="203" t="s">
        <v>509</v>
      </c>
      <c r="S57" s="203" t="s">
        <v>99</v>
      </c>
      <c r="T57" s="206">
        <v>1</v>
      </c>
      <c r="U57" s="246" t="str">
        <f t="shared" si="20"/>
        <v>Certificaciones remitidas</v>
      </c>
      <c r="V57" s="247">
        <f t="shared" si="21"/>
        <v>0</v>
      </c>
      <c r="W57" s="207" t="s">
        <v>117</v>
      </c>
      <c r="X57" s="208">
        <v>1</v>
      </c>
      <c r="Y57" s="207" t="s">
        <v>205</v>
      </c>
      <c r="Z57" s="205">
        <v>0</v>
      </c>
      <c r="AA57" s="229"/>
      <c r="AB57" s="229"/>
      <c r="AC57" s="230">
        <f t="shared" si="0"/>
        <v>0</v>
      </c>
      <c r="AD57" s="230" t="e">
        <f t="shared" si="1"/>
        <v>#DIV/0!</v>
      </c>
      <c r="AE57" s="230">
        <f t="shared" si="2"/>
        <v>0</v>
      </c>
      <c r="AF57" s="230" t="e">
        <f t="shared" si="3"/>
        <v>#DIV/0!</v>
      </c>
      <c r="AG57" s="208">
        <v>1</v>
      </c>
      <c r="AH57" s="207" t="s">
        <v>205</v>
      </c>
      <c r="AI57" s="205">
        <v>0</v>
      </c>
      <c r="AJ57" s="229"/>
      <c r="AK57" s="229"/>
      <c r="AL57" s="230">
        <f t="shared" si="4"/>
        <v>0</v>
      </c>
      <c r="AM57" s="230" t="e">
        <f t="shared" si="5"/>
        <v>#DIV/0!</v>
      </c>
      <c r="AN57" s="230">
        <f t="shared" si="6"/>
        <v>0</v>
      </c>
      <c r="AO57" s="230" t="e">
        <f t="shared" si="7"/>
        <v>#DIV/0!</v>
      </c>
      <c r="AP57" s="208">
        <v>1</v>
      </c>
      <c r="AQ57" s="207" t="s">
        <v>205</v>
      </c>
      <c r="AR57" s="205">
        <v>0</v>
      </c>
      <c r="AS57" s="229"/>
      <c r="AT57" s="229"/>
      <c r="AU57" s="230">
        <f t="shared" si="22"/>
        <v>0</v>
      </c>
      <c r="AV57" s="230" t="e">
        <f t="shared" si="23"/>
        <v>#DIV/0!</v>
      </c>
      <c r="AW57" s="230">
        <f t="shared" si="24"/>
        <v>0</v>
      </c>
      <c r="AX57" s="230" t="e">
        <f t="shared" si="25"/>
        <v>#DIV/0!</v>
      </c>
      <c r="AY57" s="208">
        <v>1</v>
      </c>
      <c r="AZ57" s="207" t="s">
        <v>205</v>
      </c>
      <c r="BA57" s="205">
        <v>0</v>
      </c>
      <c r="BB57" s="229"/>
      <c r="BC57" s="229"/>
      <c r="BD57" s="208">
        <f t="shared" si="26"/>
        <v>0</v>
      </c>
      <c r="BE57" s="208" t="e">
        <f t="shared" si="27"/>
        <v>#DIV/0!</v>
      </c>
      <c r="BF57" s="208">
        <f t="shared" si="28"/>
        <v>0</v>
      </c>
      <c r="BG57" s="208" t="e">
        <f t="shared" si="29"/>
        <v>#DIV/0!</v>
      </c>
      <c r="BH57" s="231">
        <f t="shared" si="12"/>
        <v>0</v>
      </c>
      <c r="BI57" s="231" t="str">
        <f t="shared" si="13"/>
        <v>No Prog ni Ejec</v>
      </c>
      <c r="BJ57" s="231">
        <f t="shared" si="14"/>
        <v>0</v>
      </c>
      <c r="BK57" s="231" t="str">
        <f t="shared" si="15"/>
        <v>No Prog ni Ejec</v>
      </c>
      <c r="BL57" s="231">
        <f t="shared" si="16"/>
        <v>0</v>
      </c>
      <c r="BM57" s="231" t="str">
        <f t="shared" si="17"/>
        <v>No Prog ni Ejec</v>
      </c>
      <c r="BN57" s="231">
        <f t="shared" si="18"/>
        <v>0</v>
      </c>
      <c r="BO57" s="231" t="str">
        <f t="shared" si="19"/>
        <v>No Prog ni Ejec</v>
      </c>
      <c r="BP57" s="234"/>
      <c r="BQ57" s="228"/>
    </row>
    <row r="58" spans="1:69" ht="75" x14ac:dyDescent="0.25">
      <c r="A58" s="220">
        <v>11400</v>
      </c>
      <c r="B58" s="203" t="s">
        <v>26</v>
      </c>
      <c r="C58" s="202" t="s">
        <v>239</v>
      </c>
      <c r="D58" s="203" t="s">
        <v>144</v>
      </c>
      <c r="E58" s="202" t="s">
        <v>499</v>
      </c>
      <c r="F58" s="203" t="s">
        <v>206</v>
      </c>
      <c r="G58" s="204" t="s">
        <v>123</v>
      </c>
      <c r="H58" s="208">
        <v>1</v>
      </c>
      <c r="I58" s="202" t="s">
        <v>500</v>
      </c>
      <c r="J58" s="203" t="s">
        <v>205</v>
      </c>
      <c r="K58" s="205">
        <v>0</v>
      </c>
      <c r="L58" s="206">
        <v>1</v>
      </c>
      <c r="M58" s="203" t="s">
        <v>46</v>
      </c>
      <c r="N58" s="203" t="s">
        <v>68</v>
      </c>
      <c r="O58" s="203" t="s">
        <v>34</v>
      </c>
      <c r="P58" s="203" t="s">
        <v>35</v>
      </c>
      <c r="Q58" s="203" t="s">
        <v>225</v>
      </c>
      <c r="R58" s="203" t="s">
        <v>509</v>
      </c>
      <c r="S58" s="203" t="s">
        <v>99</v>
      </c>
      <c r="T58" s="206">
        <v>1</v>
      </c>
      <c r="U58" s="246" t="str">
        <f t="shared" si="20"/>
        <v>Certificaciones remitidas</v>
      </c>
      <c r="V58" s="247">
        <f t="shared" si="21"/>
        <v>0</v>
      </c>
      <c r="W58" s="207" t="s">
        <v>117</v>
      </c>
      <c r="X58" s="208">
        <v>1</v>
      </c>
      <c r="Y58" s="207" t="s">
        <v>205</v>
      </c>
      <c r="Z58" s="205">
        <v>0</v>
      </c>
      <c r="AA58" s="229"/>
      <c r="AB58" s="229"/>
      <c r="AC58" s="230">
        <f t="shared" si="0"/>
        <v>0</v>
      </c>
      <c r="AD58" s="230" t="e">
        <f t="shared" si="1"/>
        <v>#DIV/0!</v>
      </c>
      <c r="AE58" s="230">
        <f t="shared" si="2"/>
        <v>0</v>
      </c>
      <c r="AF58" s="230" t="e">
        <f t="shared" si="3"/>
        <v>#DIV/0!</v>
      </c>
      <c r="AG58" s="208">
        <v>1</v>
      </c>
      <c r="AH58" s="207" t="s">
        <v>205</v>
      </c>
      <c r="AI58" s="205">
        <v>0</v>
      </c>
      <c r="AJ58" s="229"/>
      <c r="AK58" s="229"/>
      <c r="AL58" s="230">
        <f t="shared" si="4"/>
        <v>0</v>
      </c>
      <c r="AM58" s="230" t="e">
        <f t="shared" si="5"/>
        <v>#DIV/0!</v>
      </c>
      <c r="AN58" s="230">
        <f t="shared" si="6"/>
        <v>0</v>
      </c>
      <c r="AO58" s="230" t="e">
        <f t="shared" si="7"/>
        <v>#DIV/0!</v>
      </c>
      <c r="AP58" s="208">
        <v>1</v>
      </c>
      <c r="AQ58" s="207" t="s">
        <v>205</v>
      </c>
      <c r="AR58" s="205">
        <v>0</v>
      </c>
      <c r="AS58" s="229"/>
      <c r="AT58" s="229"/>
      <c r="AU58" s="230">
        <f t="shared" si="22"/>
        <v>0</v>
      </c>
      <c r="AV58" s="230" t="e">
        <f t="shared" si="23"/>
        <v>#DIV/0!</v>
      </c>
      <c r="AW58" s="230">
        <f t="shared" si="24"/>
        <v>0</v>
      </c>
      <c r="AX58" s="230" t="e">
        <f t="shared" si="25"/>
        <v>#DIV/0!</v>
      </c>
      <c r="AY58" s="208">
        <v>1</v>
      </c>
      <c r="AZ58" s="207" t="s">
        <v>205</v>
      </c>
      <c r="BA58" s="205">
        <v>0</v>
      </c>
      <c r="BB58" s="229"/>
      <c r="BC58" s="229"/>
      <c r="BD58" s="208">
        <f t="shared" si="26"/>
        <v>0</v>
      </c>
      <c r="BE58" s="208" t="e">
        <f t="shared" si="27"/>
        <v>#DIV/0!</v>
      </c>
      <c r="BF58" s="208">
        <f t="shared" si="28"/>
        <v>0</v>
      </c>
      <c r="BG58" s="208" t="e">
        <f t="shared" si="29"/>
        <v>#DIV/0!</v>
      </c>
      <c r="BH58" s="231">
        <f t="shared" si="12"/>
        <v>0</v>
      </c>
      <c r="BI58" s="231" t="str">
        <f t="shared" si="13"/>
        <v>No Prog ni Ejec</v>
      </c>
      <c r="BJ58" s="231">
        <f t="shared" si="14"/>
        <v>0</v>
      </c>
      <c r="BK58" s="231" t="str">
        <f t="shared" si="15"/>
        <v>No Prog ni Ejec</v>
      </c>
      <c r="BL58" s="231">
        <f t="shared" si="16"/>
        <v>0</v>
      </c>
      <c r="BM58" s="231" t="str">
        <f t="shared" si="17"/>
        <v>No Prog ni Ejec</v>
      </c>
      <c r="BN58" s="231">
        <f t="shared" si="18"/>
        <v>0</v>
      </c>
      <c r="BO58" s="231" t="str">
        <f t="shared" si="19"/>
        <v>No Prog ni Ejec</v>
      </c>
      <c r="BP58" s="234"/>
      <c r="BQ58" s="228"/>
    </row>
    <row r="59" spans="1:69" ht="75" x14ac:dyDescent="0.25">
      <c r="A59" s="220">
        <v>11400</v>
      </c>
      <c r="B59" s="203" t="s">
        <v>26</v>
      </c>
      <c r="C59" s="202" t="s">
        <v>240</v>
      </c>
      <c r="D59" s="203" t="s">
        <v>144</v>
      </c>
      <c r="E59" s="202" t="s">
        <v>501</v>
      </c>
      <c r="F59" s="203" t="s">
        <v>207</v>
      </c>
      <c r="G59" s="204" t="s">
        <v>123</v>
      </c>
      <c r="H59" s="208">
        <v>1</v>
      </c>
      <c r="I59" s="202" t="s">
        <v>502</v>
      </c>
      <c r="J59" s="203" t="s">
        <v>205</v>
      </c>
      <c r="K59" s="205">
        <v>0</v>
      </c>
      <c r="L59" s="206">
        <v>1</v>
      </c>
      <c r="M59" s="203" t="s">
        <v>46</v>
      </c>
      <c r="N59" s="203" t="s">
        <v>68</v>
      </c>
      <c r="O59" s="203" t="s">
        <v>34</v>
      </c>
      <c r="P59" s="203" t="s">
        <v>35</v>
      </c>
      <c r="Q59" s="203" t="s">
        <v>225</v>
      </c>
      <c r="R59" s="203" t="s">
        <v>509</v>
      </c>
      <c r="S59" s="203" t="s">
        <v>99</v>
      </c>
      <c r="T59" s="206">
        <v>1</v>
      </c>
      <c r="U59" s="246" t="str">
        <f t="shared" si="20"/>
        <v>Certificaciones remitidas</v>
      </c>
      <c r="V59" s="247">
        <f t="shared" si="21"/>
        <v>0</v>
      </c>
      <c r="W59" s="207" t="s">
        <v>117</v>
      </c>
      <c r="X59" s="208">
        <v>1</v>
      </c>
      <c r="Y59" s="207" t="s">
        <v>205</v>
      </c>
      <c r="Z59" s="205">
        <v>0</v>
      </c>
      <c r="AA59" s="229"/>
      <c r="AB59" s="229"/>
      <c r="AC59" s="230">
        <f t="shared" si="0"/>
        <v>0</v>
      </c>
      <c r="AD59" s="230" t="e">
        <f t="shared" si="1"/>
        <v>#DIV/0!</v>
      </c>
      <c r="AE59" s="230">
        <f t="shared" si="2"/>
        <v>0</v>
      </c>
      <c r="AF59" s="230" t="e">
        <f t="shared" si="3"/>
        <v>#DIV/0!</v>
      </c>
      <c r="AG59" s="208">
        <v>1</v>
      </c>
      <c r="AH59" s="207" t="s">
        <v>205</v>
      </c>
      <c r="AI59" s="205">
        <v>0</v>
      </c>
      <c r="AJ59" s="229"/>
      <c r="AK59" s="229"/>
      <c r="AL59" s="230">
        <f t="shared" si="4"/>
        <v>0</v>
      </c>
      <c r="AM59" s="230" t="e">
        <f t="shared" si="5"/>
        <v>#DIV/0!</v>
      </c>
      <c r="AN59" s="230">
        <f t="shared" si="6"/>
        <v>0</v>
      </c>
      <c r="AO59" s="230" t="e">
        <f t="shared" si="7"/>
        <v>#DIV/0!</v>
      </c>
      <c r="AP59" s="208">
        <v>1</v>
      </c>
      <c r="AQ59" s="207" t="s">
        <v>205</v>
      </c>
      <c r="AR59" s="205">
        <v>0</v>
      </c>
      <c r="AS59" s="229"/>
      <c r="AT59" s="229"/>
      <c r="AU59" s="230">
        <f t="shared" si="22"/>
        <v>0</v>
      </c>
      <c r="AV59" s="230" t="e">
        <f t="shared" si="23"/>
        <v>#DIV/0!</v>
      </c>
      <c r="AW59" s="230">
        <f t="shared" si="24"/>
        <v>0</v>
      </c>
      <c r="AX59" s="230" t="e">
        <f t="shared" si="25"/>
        <v>#DIV/0!</v>
      </c>
      <c r="AY59" s="208">
        <v>1</v>
      </c>
      <c r="AZ59" s="207" t="s">
        <v>205</v>
      </c>
      <c r="BA59" s="205">
        <v>0</v>
      </c>
      <c r="BB59" s="229"/>
      <c r="BC59" s="229"/>
      <c r="BD59" s="208">
        <f t="shared" si="26"/>
        <v>0</v>
      </c>
      <c r="BE59" s="208" t="e">
        <f t="shared" si="27"/>
        <v>#DIV/0!</v>
      </c>
      <c r="BF59" s="208">
        <f t="shared" si="28"/>
        <v>0</v>
      </c>
      <c r="BG59" s="208" t="e">
        <f t="shared" si="29"/>
        <v>#DIV/0!</v>
      </c>
      <c r="BH59" s="231">
        <f t="shared" si="12"/>
        <v>0</v>
      </c>
      <c r="BI59" s="231" t="str">
        <f t="shared" si="13"/>
        <v>No Prog ni Ejec</v>
      </c>
      <c r="BJ59" s="231">
        <f t="shared" si="14"/>
        <v>0</v>
      </c>
      <c r="BK59" s="231" t="str">
        <f t="shared" si="15"/>
        <v>No Prog ni Ejec</v>
      </c>
      <c r="BL59" s="231">
        <f t="shared" si="16"/>
        <v>0</v>
      </c>
      <c r="BM59" s="231" t="str">
        <f t="shared" si="17"/>
        <v>No Prog ni Ejec</v>
      </c>
      <c r="BN59" s="231">
        <f t="shared" si="18"/>
        <v>0</v>
      </c>
      <c r="BO59" s="231" t="str">
        <f t="shared" si="19"/>
        <v>No Prog ni Ejec</v>
      </c>
      <c r="BP59" s="234"/>
      <c r="BQ59" s="228"/>
    </row>
    <row r="60" spans="1:69" ht="75" x14ac:dyDescent="0.25">
      <c r="A60" s="220">
        <v>11400</v>
      </c>
      <c r="B60" s="203" t="s">
        <v>26</v>
      </c>
      <c r="C60" s="202" t="s">
        <v>241</v>
      </c>
      <c r="D60" s="203" t="s">
        <v>144</v>
      </c>
      <c r="E60" s="202" t="s">
        <v>503</v>
      </c>
      <c r="F60" s="203" t="s">
        <v>208</v>
      </c>
      <c r="G60" s="204" t="s">
        <v>123</v>
      </c>
      <c r="H60" s="208">
        <v>1</v>
      </c>
      <c r="I60" s="202" t="s">
        <v>504</v>
      </c>
      <c r="J60" s="203" t="s">
        <v>205</v>
      </c>
      <c r="K60" s="205">
        <v>0</v>
      </c>
      <c r="L60" s="206">
        <v>1</v>
      </c>
      <c r="M60" s="203" t="s">
        <v>46</v>
      </c>
      <c r="N60" s="203" t="s">
        <v>68</v>
      </c>
      <c r="O60" s="203" t="s">
        <v>34</v>
      </c>
      <c r="P60" s="203" t="s">
        <v>35</v>
      </c>
      <c r="Q60" s="203" t="s">
        <v>225</v>
      </c>
      <c r="R60" s="203" t="s">
        <v>509</v>
      </c>
      <c r="S60" s="203" t="s">
        <v>99</v>
      </c>
      <c r="T60" s="206">
        <v>1</v>
      </c>
      <c r="U60" s="246" t="str">
        <f t="shared" si="20"/>
        <v>Certificaciones remitidas</v>
      </c>
      <c r="V60" s="247">
        <f t="shared" si="21"/>
        <v>0</v>
      </c>
      <c r="W60" s="207" t="s">
        <v>117</v>
      </c>
      <c r="X60" s="208">
        <v>1</v>
      </c>
      <c r="Y60" s="207" t="s">
        <v>205</v>
      </c>
      <c r="Z60" s="205">
        <v>0</v>
      </c>
      <c r="AA60" s="229"/>
      <c r="AB60" s="229"/>
      <c r="AC60" s="230">
        <f t="shared" si="0"/>
        <v>0</v>
      </c>
      <c r="AD60" s="230" t="e">
        <f t="shared" si="1"/>
        <v>#DIV/0!</v>
      </c>
      <c r="AE60" s="230">
        <f t="shared" si="2"/>
        <v>0</v>
      </c>
      <c r="AF60" s="230" t="e">
        <f t="shared" si="3"/>
        <v>#DIV/0!</v>
      </c>
      <c r="AG60" s="208">
        <v>1</v>
      </c>
      <c r="AH60" s="207" t="s">
        <v>205</v>
      </c>
      <c r="AI60" s="205">
        <v>0</v>
      </c>
      <c r="AJ60" s="229"/>
      <c r="AK60" s="229"/>
      <c r="AL60" s="230">
        <f t="shared" si="4"/>
        <v>0</v>
      </c>
      <c r="AM60" s="230" t="e">
        <f t="shared" si="5"/>
        <v>#DIV/0!</v>
      </c>
      <c r="AN60" s="230">
        <f t="shared" si="6"/>
        <v>0</v>
      </c>
      <c r="AO60" s="230" t="e">
        <f t="shared" si="7"/>
        <v>#DIV/0!</v>
      </c>
      <c r="AP60" s="208">
        <v>1</v>
      </c>
      <c r="AQ60" s="207" t="s">
        <v>205</v>
      </c>
      <c r="AR60" s="205">
        <v>0</v>
      </c>
      <c r="AS60" s="229"/>
      <c r="AT60" s="229"/>
      <c r="AU60" s="230">
        <f t="shared" si="22"/>
        <v>0</v>
      </c>
      <c r="AV60" s="230" t="e">
        <f t="shared" si="23"/>
        <v>#DIV/0!</v>
      </c>
      <c r="AW60" s="230">
        <f t="shared" si="24"/>
        <v>0</v>
      </c>
      <c r="AX60" s="230" t="e">
        <f t="shared" si="25"/>
        <v>#DIV/0!</v>
      </c>
      <c r="AY60" s="208">
        <v>1</v>
      </c>
      <c r="AZ60" s="207" t="s">
        <v>205</v>
      </c>
      <c r="BA60" s="205">
        <v>0</v>
      </c>
      <c r="BB60" s="229"/>
      <c r="BC60" s="229"/>
      <c r="BD60" s="208">
        <f t="shared" si="26"/>
        <v>0</v>
      </c>
      <c r="BE60" s="208" t="e">
        <f t="shared" si="27"/>
        <v>#DIV/0!</v>
      </c>
      <c r="BF60" s="208">
        <f t="shared" si="28"/>
        <v>0</v>
      </c>
      <c r="BG60" s="208" t="e">
        <f t="shared" si="29"/>
        <v>#DIV/0!</v>
      </c>
      <c r="BH60" s="231">
        <f t="shared" si="12"/>
        <v>0</v>
      </c>
      <c r="BI60" s="231" t="str">
        <f t="shared" si="13"/>
        <v>No Prog ni Ejec</v>
      </c>
      <c r="BJ60" s="231">
        <f t="shared" si="14"/>
        <v>0</v>
      </c>
      <c r="BK60" s="231" t="str">
        <f t="shared" si="15"/>
        <v>No Prog ni Ejec</v>
      </c>
      <c r="BL60" s="231">
        <f t="shared" si="16"/>
        <v>0</v>
      </c>
      <c r="BM60" s="231" t="str">
        <f t="shared" si="17"/>
        <v>No Prog ni Ejec</v>
      </c>
      <c r="BN60" s="231">
        <f t="shared" si="18"/>
        <v>0</v>
      </c>
      <c r="BO60" s="231" t="str">
        <f t="shared" si="19"/>
        <v>No Prog ni Ejec</v>
      </c>
      <c r="BP60" s="234"/>
      <c r="BQ60" s="228"/>
    </row>
    <row r="61" spans="1:69" ht="75" x14ac:dyDescent="0.25">
      <c r="A61" s="220">
        <v>11400</v>
      </c>
      <c r="B61" s="203" t="s">
        <v>26</v>
      </c>
      <c r="C61" s="202" t="s">
        <v>242</v>
      </c>
      <c r="D61" s="203" t="s">
        <v>144</v>
      </c>
      <c r="E61" s="202" t="s">
        <v>505</v>
      </c>
      <c r="F61" s="203" t="s">
        <v>243</v>
      </c>
      <c r="G61" s="204" t="s">
        <v>124</v>
      </c>
      <c r="H61" s="202">
        <v>2</v>
      </c>
      <c r="I61" s="202" t="s">
        <v>506</v>
      </c>
      <c r="J61" s="203" t="s">
        <v>244</v>
      </c>
      <c r="K61" s="205">
        <v>55000000</v>
      </c>
      <c r="L61" s="206">
        <v>1</v>
      </c>
      <c r="M61" s="203" t="s">
        <v>46</v>
      </c>
      <c r="N61" s="203" t="s">
        <v>68</v>
      </c>
      <c r="O61" s="203" t="s">
        <v>34</v>
      </c>
      <c r="P61" s="203" t="s">
        <v>36</v>
      </c>
      <c r="Q61" s="203"/>
      <c r="R61" s="203" t="s">
        <v>510</v>
      </c>
      <c r="S61" s="203" t="s">
        <v>99</v>
      </c>
      <c r="T61" s="213">
        <v>2</v>
      </c>
      <c r="U61" s="246" t="str">
        <f t="shared" si="20"/>
        <v>Elaboración de Estudios del Sector</v>
      </c>
      <c r="V61" s="247">
        <f t="shared" si="21"/>
        <v>55000000</v>
      </c>
      <c r="W61" s="207" t="s">
        <v>117</v>
      </c>
      <c r="X61" s="213">
        <v>0</v>
      </c>
      <c r="Y61" s="207" t="s">
        <v>244</v>
      </c>
      <c r="Z61" s="205">
        <v>55000000</v>
      </c>
      <c r="AA61" s="229"/>
      <c r="AB61" s="229"/>
      <c r="AC61" s="230" t="e">
        <f t="shared" si="0"/>
        <v>#DIV/0!</v>
      </c>
      <c r="AD61" s="230">
        <f t="shared" si="1"/>
        <v>0</v>
      </c>
      <c r="AE61" s="230">
        <f t="shared" si="2"/>
        <v>0</v>
      </c>
      <c r="AF61" s="230">
        <f t="shared" si="3"/>
        <v>0</v>
      </c>
      <c r="AG61" s="213">
        <v>1</v>
      </c>
      <c r="AH61" s="207" t="s">
        <v>244</v>
      </c>
      <c r="AI61" s="205">
        <v>0</v>
      </c>
      <c r="AJ61" s="229"/>
      <c r="AK61" s="229"/>
      <c r="AL61" s="230">
        <f t="shared" si="4"/>
        <v>0</v>
      </c>
      <c r="AM61" s="230" t="e">
        <f t="shared" si="5"/>
        <v>#DIV/0!</v>
      </c>
      <c r="AN61" s="230">
        <f t="shared" si="6"/>
        <v>0</v>
      </c>
      <c r="AO61" s="230">
        <f t="shared" si="7"/>
        <v>0</v>
      </c>
      <c r="AP61" s="213">
        <v>0</v>
      </c>
      <c r="AQ61" s="207" t="s">
        <v>244</v>
      </c>
      <c r="AR61" s="205">
        <v>0</v>
      </c>
      <c r="AS61" s="229"/>
      <c r="AT61" s="229"/>
      <c r="AU61" s="230" t="e">
        <f t="shared" si="22"/>
        <v>#DIV/0!</v>
      </c>
      <c r="AV61" s="230" t="e">
        <f t="shared" si="23"/>
        <v>#DIV/0!</v>
      </c>
      <c r="AW61" s="230">
        <f t="shared" si="24"/>
        <v>0</v>
      </c>
      <c r="AX61" s="230">
        <f t="shared" si="25"/>
        <v>0</v>
      </c>
      <c r="AY61" s="213">
        <v>1</v>
      </c>
      <c r="AZ61" s="207" t="s">
        <v>244</v>
      </c>
      <c r="BA61" s="205">
        <v>0</v>
      </c>
      <c r="BB61" s="229"/>
      <c r="BC61" s="229"/>
      <c r="BD61" s="208">
        <f t="shared" si="26"/>
        <v>0</v>
      </c>
      <c r="BE61" s="208" t="e">
        <f t="shared" si="27"/>
        <v>#DIV/0!</v>
      </c>
      <c r="BF61" s="208">
        <f t="shared" si="28"/>
        <v>0</v>
      </c>
      <c r="BG61" s="208">
        <f t="shared" si="29"/>
        <v>0</v>
      </c>
      <c r="BH61" s="231" t="str">
        <f t="shared" si="12"/>
        <v>No Prog ni Ejec</v>
      </c>
      <c r="BI61" s="231">
        <f t="shared" si="13"/>
        <v>0</v>
      </c>
      <c r="BJ61" s="231">
        <f t="shared" si="14"/>
        <v>0</v>
      </c>
      <c r="BK61" s="231" t="str">
        <f t="shared" si="15"/>
        <v>No Prog ni Ejec</v>
      </c>
      <c r="BL61" s="231" t="str">
        <f t="shared" si="16"/>
        <v>No Prog ni Ejec</v>
      </c>
      <c r="BM61" s="231" t="str">
        <f t="shared" si="17"/>
        <v>No Prog ni Ejec</v>
      </c>
      <c r="BN61" s="231">
        <f t="shared" si="18"/>
        <v>0</v>
      </c>
      <c r="BO61" s="231" t="str">
        <f t="shared" si="19"/>
        <v>No Prog ni Ejec</v>
      </c>
      <c r="BP61" s="234"/>
      <c r="BQ61" s="228"/>
    </row>
    <row r="62" spans="1:69" ht="60" x14ac:dyDescent="0.25">
      <c r="A62" s="220">
        <v>11500</v>
      </c>
      <c r="B62" s="203" t="s">
        <v>28</v>
      </c>
      <c r="C62" s="202" t="s">
        <v>259</v>
      </c>
      <c r="D62" s="203" t="s">
        <v>153</v>
      </c>
      <c r="E62" s="202" t="s">
        <v>290</v>
      </c>
      <c r="F62" s="203" t="s">
        <v>133</v>
      </c>
      <c r="G62" s="204" t="s">
        <v>124</v>
      </c>
      <c r="H62" s="202">
        <v>4</v>
      </c>
      <c r="I62" s="202" t="s">
        <v>276</v>
      </c>
      <c r="J62" s="203" t="s">
        <v>24</v>
      </c>
      <c r="K62" s="205">
        <v>0</v>
      </c>
      <c r="L62" s="206">
        <v>1</v>
      </c>
      <c r="M62" s="203" t="s">
        <v>51</v>
      </c>
      <c r="N62" s="203" t="s">
        <v>68</v>
      </c>
      <c r="O62" s="203" t="s">
        <v>21</v>
      </c>
      <c r="P62" s="203" t="s">
        <v>36</v>
      </c>
      <c r="Q62" s="203" t="s">
        <v>75</v>
      </c>
      <c r="R62" s="203" t="s">
        <v>631</v>
      </c>
      <c r="S62" s="203" t="s">
        <v>98</v>
      </c>
      <c r="T62" s="202">
        <v>4</v>
      </c>
      <c r="U62" s="246" t="str">
        <f t="shared" si="20"/>
        <v>Reportar el cumplimiento del Plan de Acción de la Dependencia</v>
      </c>
      <c r="V62" s="247">
        <f t="shared" si="21"/>
        <v>0</v>
      </c>
      <c r="W62" s="207" t="s">
        <v>117</v>
      </c>
      <c r="X62" s="213">
        <v>1</v>
      </c>
      <c r="Y62" s="207" t="s">
        <v>24</v>
      </c>
      <c r="Z62" s="205">
        <v>0</v>
      </c>
      <c r="AA62" s="229"/>
      <c r="AB62" s="229"/>
      <c r="AC62" s="230">
        <f t="shared" si="0"/>
        <v>0</v>
      </c>
      <c r="AD62" s="230" t="e">
        <f t="shared" si="1"/>
        <v>#DIV/0!</v>
      </c>
      <c r="AE62" s="230">
        <f t="shared" si="2"/>
        <v>0</v>
      </c>
      <c r="AF62" s="230" t="e">
        <f t="shared" si="3"/>
        <v>#DIV/0!</v>
      </c>
      <c r="AG62" s="213">
        <v>1</v>
      </c>
      <c r="AH62" s="207" t="s">
        <v>24</v>
      </c>
      <c r="AI62" s="205">
        <v>0</v>
      </c>
      <c r="AJ62" s="229"/>
      <c r="AK62" s="229"/>
      <c r="AL62" s="230">
        <f t="shared" si="4"/>
        <v>0</v>
      </c>
      <c r="AM62" s="230" t="e">
        <f t="shared" si="5"/>
        <v>#DIV/0!</v>
      </c>
      <c r="AN62" s="230">
        <f t="shared" si="6"/>
        <v>0</v>
      </c>
      <c r="AO62" s="230" t="e">
        <f t="shared" si="7"/>
        <v>#DIV/0!</v>
      </c>
      <c r="AP62" s="213">
        <v>1</v>
      </c>
      <c r="AQ62" s="207" t="s">
        <v>24</v>
      </c>
      <c r="AR62" s="205">
        <v>0</v>
      </c>
      <c r="AS62" s="229"/>
      <c r="AT62" s="229"/>
      <c r="AU62" s="230">
        <f t="shared" si="22"/>
        <v>0</v>
      </c>
      <c r="AV62" s="230" t="e">
        <f t="shared" si="23"/>
        <v>#DIV/0!</v>
      </c>
      <c r="AW62" s="230">
        <f t="shared" si="24"/>
        <v>0</v>
      </c>
      <c r="AX62" s="230" t="e">
        <f t="shared" si="25"/>
        <v>#DIV/0!</v>
      </c>
      <c r="AY62" s="213">
        <v>1</v>
      </c>
      <c r="AZ62" s="207" t="s">
        <v>24</v>
      </c>
      <c r="BA62" s="205">
        <v>0</v>
      </c>
      <c r="BB62" s="229"/>
      <c r="BC62" s="229"/>
      <c r="BD62" s="208">
        <f t="shared" si="26"/>
        <v>0</v>
      </c>
      <c r="BE62" s="208" t="e">
        <f t="shared" si="27"/>
        <v>#DIV/0!</v>
      </c>
      <c r="BF62" s="208">
        <f t="shared" si="28"/>
        <v>0</v>
      </c>
      <c r="BG62" s="208" t="e">
        <f t="shared" si="29"/>
        <v>#DIV/0!</v>
      </c>
      <c r="BH62" s="231">
        <f t="shared" si="12"/>
        <v>0</v>
      </c>
      <c r="BI62" s="231" t="str">
        <f t="shared" si="13"/>
        <v>No Prog ni Ejec</v>
      </c>
      <c r="BJ62" s="231">
        <f t="shared" si="14"/>
        <v>0</v>
      </c>
      <c r="BK62" s="231" t="str">
        <f t="shared" si="15"/>
        <v>No Prog ni Ejec</v>
      </c>
      <c r="BL62" s="231">
        <f t="shared" si="16"/>
        <v>0</v>
      </c>
      <c r="BM62" s="231" t="str">
        <f t="shared" si="17"/>
        <v>No Prog ni Ejec</v>
      </c>
      <c r="BN62" s="231">
        <f t="shared" si="18"/>
        <v>0</v>
      </c>
      <c r="BO62" s="231" t="str">
        <f t="shared" si="19"/>
        <v>No Prog ni Ejec</v>
      </c>
      <c r="BP62" s="234"/>
      <c r="BQ62" s="228"/>
    </row>
    <row r="63" spans="1:69" ht="105" x14ac:dyDescent="0.25">
      <c r="A63" s="220">
        <v>11500</v>
      </c>
      <c r="B63" s="203" t="s">
        <v>28</v>
      </c>
      <c r="C63" s="202" t="s">
        <v>260</v>
      </c>
      <c r="D63" s="203" t="s">
        <v>256</v>
      </c>
      <c r="E63" s="202" t="s">
        <v>261</v>
      </c>
      <c r="F63" s="203" t="s">
        <v>159</v>
      </c>
      <c r="G63" s="204" t="s">
        <v>123</v>
      </c>
      <c r="H63" s="208">
        <v>1</v>
      </c>
      <c r="I63" s="202" t="s">
        <v>274</v>
      </c>
      <c r="J63" s="203" t="s">
        <v>598</v>
      </c>
      <c r="K63" s="205">
        <v>0</v>
      </c>
      <c r="L63" s="206">
        <v>1</v>
      </c>
      <c r="M63" s="203" t="s">
        <v>51</v>
      </c>
      <c r="N63" s="203" t="s">
        <v>68</v>
      </c>
      <c r="O63" s="203" t="s">
        <v>21</v>
      </c>
      <c r="P63" s="203" t="s">
        <v>36</v>
      </c>
      <c r="Q63" s="203" t="s">
        <v>75</v>
      </c>
      <c r="R63" s="203" t="s">
        <v>672</v>
      </c>
      <c r="S63" s="203" t="s">
        <v>98</v>
      </c>
      <c r="T63" s="206">
        <v>1</v>
      </c>
      <c r="U63" s="246" t="str">
        <f t="shared" si="20"/>
        <v>Formular los procesos y procedimientos en el marco del MIPG</v>
      </c>
      <c r="V63" s="247">
        <f t="shared" si="21"/>
        <v>0</v>
      </c>
      <c r="W63" s="207" t="s">
        <v>117</v>
      </c>
      <c r="X63" s="208">
        <v>0.25</v>
      </c>
      <c r="Y63" s="207" t="s">
        <v>598</v>
      </c>
      <c r="Z63" s="205">
        <v>0</v>
      </c>
      <c r="AA63" s="229"/>
      <c r="AB63" s="229"/>
      <c r="AC63" s="230">
        <f t="shared" si="0"/>
        <v>0</v>
      </c>
      <c r="AD63" s="230" t="e">
        <f t="shared" si="1"/>
        <v>#DIV/0!</v>
      </c>
      <c r="AE63" s="230">
        <f t="shared" si="2"/>
        <v>0</v>
      </c>
      <c r="AF63" s="230" t="e">
        <f t="shared" si="3"/>
        <v>#DIV/0!</v>
      </c>
      <c r="AG63" s="208">
        <v>0.25</v>
      </c>
      <c r="AH63" s="207" t="s">
        <v>598</v>
      </c>
      <c r="AI63" s="205">
        <v>0</v>
      </c>
      <c r="AJ63" s="229"/>
      <c r="AK63" s="229"/>
      <c r="AL63" s="230">
        <f t="shared" si="4"/>
        <v>0</v>
      </c>
      <c r="AM63" s="230" t="e">
        <f t="shared" si="5"/>
        <v>#DIV/0!</v>
      </c>
      <c r="AN63" s="230">
        <f t="shared" si="6"/>
        <v>0</v>
      </c>
      <c r="AO63" s="230" t="e">
        <f t="shared" si="7"/>
        <v>#DIV/0!</v>
      </c>
      <c r="AP63" s="208">
        <v>0.25</v>
      </c>
      <c r="AQ63" s="207" t="s">
        <v>598</v>
      </c>
      <c r="AR63" s="205">
        <v>0</v>
      </c>
      <c r="AS63" s="229"/>
      <c r="AT63" s="229"/>
      <c r="AU63" s="230">
        <f t="shared" si="22"/>
        <v>0</v>
      </c>
      <c r="AV63" s="230" t="e">
        <f t="shared" si="23"/>
        <v>#DIV/0!</v>
      </c>
      <c r="AW63" s="230">
        <f t="shared" si="24"/>
        <v>0</v>
      </c>
      <c r="AX63" s="230" t="e">
        <f t="shared" si="25"/>
        <v>#DIV/0!</v>
      </c>
      <c r="AY63" s="208">
        <v>0.25</v>
      </c>
      <c r="AZ63" s="207" t="s">
        <v>598</v>
      </c>
      <c r="BA63" s="205">
        <v>0</v>
      </c>
      <c r="BB63" s="229"/>
      <c r="BC63" s="229"/>
      <c r="BD63" s="208">
        <f t="shared" si="26"/>
        <v>0</v>
      </c>
      <c r="BE63" s="208" t="e">
        <f t="shared" si="27"/>
        <v>#DIV/0!</v>
      </c>
      <c r="BF63" s="208">
        <f t="shared" si="28"/>
        <v>0</v>
      </c>
      <c r="BG63" s="208" t="e">
        <f t="shared" si="29"/>
        <v>#DIV/0!</v>
      </c>
      <c r="BH63" s="231">
        <f t="shared" si="12"/>
        <v>0</v>
      </c>
      <c r="BI63" s="231" t="str">
        <f t="shared" si="13"/>
        <v>No Prog ni Ejec</v>
      </c>
      <c r="BJ63" s="231">
        <f t="shared" si="14"/>
        <v>0</v>
      </c>
      <c r="BK63" s="231" t="str">
        <f t="shared" si="15"/>
        <v>No Prog ni Ejec</v>
      </c>
      <c r="BL63" s="231">
        <f t="shared" si="16"/>
        <v>0</v>
      </c>
      <c r="BM63" s="231" t="str">
        <f t="shared" si="17"/>
        <v>No Prog ni Ejec</v>
      </c>
      <c r="BN63" s="231">
        <f t="shared" si="18"/>
        <v>0</v>
      </c>
      <c r="BO63" s="231" t="str">
        <f t="shared" si="19"/>
        <v>No Prog ni Ejec</v>
      </c>
      <c r="BP63" s="234"/>
      <c r="BQ63" s="228"/>
    </row>
    <row r="64" spans="1:69" ht="105" x14ac:dyDescent="0.25">
      <c r="A64" s="220">
        <v>11500</v>
      </c>
      <c r="B64" s="203" t="s">
        <v>28</v>
      </c>
      <c r="C64" s="202" t="s">
        <v>260</v>
      </c>
      <c r="D64" s="203" t="s">
        <v>256</v>
      </c>
      <c r="E64" s="202" t="s">
        <v>262</v>
      </c>
      <c r="F64" s="203" t="s">
        <v>127</v>
      </c>
      <c r="G64" s="204" t="s">
        <v>124</v>
      </c>
      <c r="H64" s="202">
        <v>4</v>
      </c>
      <c r="I64" s="202" t="s">
        <v>275</v>
      </c>
      <c r="J64" s="203" t="s">
        <v>599</v>
      </c>
      <c r="K64" s="205">
        <v>0</v>
      </c>
      <c r="L64" s="206">
        <v>1</v>
      </c>
      <c r="M64" s="203" t="s">
        <v>51</v>
      </c>
      <c r="N64" s="203" t="s">
        <v>68</v>
      </c>
      <c r="O64" s="203" t="s">
        <v>21</v>
      </c>
      <c r="P64" s="203" t="s">
        <v>36</v>
      </c>
      <c r="Q64" s="203" t="s">
        <v>75</v>
      </c>
      <c r="R64" s="203" t="s">
        <v>570</v>
      </c>
      <c r="S64" s="203" t="s">
        <v>98</v>
      </c>
      <c r="T64" s="206">
        <v>1</v>
      </c>
      <c r="U64" s="246" t="str">
        <f t="shared" si="20"/>
        <v>Remitir informe trimestral de los indicadores formulados y las acciones de mejoras</v>
      </c>
      <c r="V64" s="247">
        <f t="shared" si="21"/>
        <v>0</v>
      </c>
      <c r="W64" s="207" t="s">
        <v>117</v>
      </c>
      <c r="X64" s="208">
        <v>0</v>
      </c>
      <c r="Y64" s="207" t="s">
        <v>599</v>
      </c>
      <c r="Z64" s="205">
        <v>0</v>
      </c>
      <c r="AA64" s="229"/>
      <c r="AB64" s="229"/>
      <c r="AC64" s="230" t="e">
        <f t="shared" si="0"/>
        <v>#DIV/0!</v>
      </c>
      <c r="AD64" s="230" t="e">
        <f t="shared" si="1"/>
        <v>#DIV/0!</v>
      </c>
      <c r="AE64" s="230">
        <f t="shared" si="2"/>
        <v>0</v>
      </c>
      <c r="AF64" s="230" t="e">
        <f t="shared" si="3"/>
        <v>#DIV/0!</v>
      </c>
      <c r="AG64" s="208">
        <v>0</v>
      </c>
      <c r="AH64" s="207" t="s">
        <v>599</v>
      </c>
      <c r="AI64" s="205">
        <v>0</v>
      </c>
      <c r="AJ64" s="229"/>
      <c r="AK64" s="229"/>
      <c r="AL64" s="230" t="e">
        <f t="shared" si="4"/>
        <v>#DIV/0!</v>
      </c>
      <c r="AM64" s="230" t="e">
        <f t="shared" si="5"/>
        <v>#DIV/0!</v>
      </c>
      <c r="AN64" s="230">
        <f t="shared" si="6"/>
        <v>0</v>
      </c>
      <c r="AO64" s="230" t="e">
        <f t="shared" si="7"/>
        <v>#DIV/0!</v>
      </c>
      <c r="AP64" s="208">
        <v>0</v>
      </c>
      <c r="AQ64" s="207" t="s">
        <v>599</v>
      </c>
      <c r="AR64" s="205">
        <v>0</v>
      </c>
      <c r="AS64" s="229"/>
      <c r="AT64" s="229"/>
      <c r="AU64" s="230" t="e">
        <f t="shared" si="22"/>
        <v>#DIV/0!</v>
      </c>
      <c r="AV64" s="230" t="e">
        <f t="shared" si="23"/>
        <v>#DIV/0!</v>
      </c>
      <c r="AW64" s="230">
        <f t="shared" si="24"/>
        <v>0</v>
      </c>
      <c r="AX64" s="230" t="e">
        <f t="shared" si="25"/>
        <v>#DIV/0!</v>
      </c>
      <c r="AY64" s="208">
        <v>1</v>
      </c>
      <c r="AZ64" s="207" t="s">
        <v>599</v>
      </c>
      <c r="BA64" s="205">
        <v>0</v>
      </c>
      <c r="BB64" s="229"/>
      <c r="BC64" s="229"/>
      <c r="BD64" s="208">
        <f t="shared" si="26"/>
        <v>0</v>
      </c>
      <c r="BE64" s="208" t="e">
        <f t="shared" si="27"/>
        <v>#DIV/0!</v>
      </c>
      <c r="BF64" s="208">
        <f t="shared" si="28"/>
        <v>0</v>
      </c>
      <c r="BG64" s="208" t="e">
        <f t="shared" si="29"/>
        <v>#DIV/0!</v>
      </c>
      <c r="BH64" s="231" t="str">
        <f t="shared" si="12"/>
        <v>No Prog ni Ejec</v>
      </c>
      <c r="BI64" s="231" t="str">
        <f t="shared" si="13"/>
        <v>No Prog ni Ejec</v>
      </c>
      <c r="BJ64" s="231" t="str">
        <f t="shared" si="14"/>
        <v>No Prog ni Ejec</v>
      </c>
      <c r="BK64" s="231" t="str">
        <f t="shared" si="15"/>
        <v>No Prog ni Ejec</v>
      </c>
      <c r="BL64" s="231" t="str">
        <f t="shared" si="16"/>
        <v>No Prog ni Ejec</v>
      </c>
      <c r="BM64" s="231" t="str">
        <f t="shared" si="17"/>
        <v>No Prog ni Ejec</v>
      </c>
      <c r="BN64" s="231">
        <f t="shared" si="18"/>
        <v>0</v>
      </c>
      <c r="BO64" s="231" t="str">
        <f t="shared" si="19"/>
        <v>No Prog ni Ejec</v>
      </c>
      <c r="BP64" s="234"/>
      <c r="BQ64" s="228"/>
    </row>
    <row r="65" spans="1:69" ht="75" x14ac:dyDescent="0.25">
      <c r="A65" s="220">
        <v>11500</v>
      </c>
      <c r="B65" s="203" t="s">
        <v>28</v>
      </c>
      <c r="C65" s="202" t="s">
        <v>263</v>
      </c>
      <c r="D65" s="203" t="s">
        <v>144</v>
      </c>
      <c r="E65" s="202" t="s">
        <v>264</v>
      </c>
      <c r="F65" s="203" t="s">
        <v>600</v>
      </c>
      <c r="G65" s="204" t="s">
        <v>124</v>
      </c>
      <c r="H65" s="202">
        <v>12</v>
      </c>
      <c r="I65" s="202" t="s">
        <v>265</v>
      </c>
      <c r="J65" s="203" t="s">
        <v>601</v>
      </c>
      <c r="K65" s="205">
        <v>36720000</v>
      </c>
      <c r="L65" s="206">
        <v>1</v>
      </c>
      <c r="M65" s="203" t="s">
        <v>46</v>
      </c>
      <c r="N65" s="203" t="s">
        <v>68</v>
      </c>
      <c r="O65" s="203" t="s">
        <v>21</v>
      </c>
      <c r="P65" s="203" t="s">
        <v>36</v>
      </c>
      <c r="Q65" s="203" t="s">
        <v>211</v>
      </c>
      <c r="R65" s="203" t="s">
        <v>673</v>
      </c>
      <c r="S65" s="203" t="s">
        <v>98</v>
      </c>
      <c r="T65" s="210">
        <v>12</v>
      </c>
      <c r="U65" s="246" t="str">
        <f t="shared" si="20"/>
        <v>Realizar el giro previo efectuados a favor de las entidades recobrantes y proveedores de servicios y tecnologías no incluidas en el PB con cargo a la UPC</v>
      </c>
      <c r="V65" s="247">
        <f t="shared" si="21"/>
        <v>36720000</v>
      </c>
      <c r="W65" s="207" t="s">
        <v>117</v>
      </c>
      <c r="X65" s="213">
        <v>3</v>
      </c>
      <c r="Y65" s="207" t="s">
        <v>601</v>
      </c>
      <c r="Z65" s="205">
        <f>+V65*0.25</f>
        <v>9180000</v>
      </c>
      <c r="AA65" s="229"/>
      <c r="AB65" s="229"/>
      <c r="AC65" s="230">
        <f t="shared" si="0"/>
        <v>0</v>
      </c>
      <c r="AD65" s="230">
        <f t="shared" si="1"/>
        <v>0</v>
      </c>
      <c r="AE65" s="230">
        <f t="shared" si="2"/>
        <v>0</v>
      </c>
      <c r="AF65" s="230">
        <f t="shared" si="3"/>
        <v>0</v>
      </c>
      <c r="AG65" s="213">
        <v>3</v>
      </c>
      <c r="AH65" s="207" t="s">
        <v>601</v>
      </c>
      <c r="AI65" s="205">
        <v>9180000</v>
      </c>
      <c r="AJ65" s="229"/>
      <c r="AK65" s="229"/>
      <c r="AL65" s="230">
        <f t="shared" si="4"/>
        <v>0</v>
      </c>
      <c r="AM65" s="230">
        <f t="shared" si="5"/>
        <v>0</v>
      </c>
      <c r="AN65" s="230">
        <f t="shared" si="6"/>
        <v>0</v>
      </c>
      <c r="AO65" s="230">
        <f t="shared" si="7"/>
        <v>0</v>
      </c>
      <c r="AP65" s="213">
        <v>3</v>
      </c>
      <c r="AQ65" s="207" t="s">
        <v>601</v>
      </c>
      <c r="AR65" s="205">
        <v>9180000</v>
      </c>
      <c r="AS65" s="229"/>
      <c r="AT65" s="229"/>
      <c r="AU65" s="230">
        <f t="shared" si="22"/>
        <v>0</v>
      </c>
      <c r="AV65" s="230">
        <f t="shared" si="23"/>
        <v>0</v>
      </c>
      <c r="AW65" s="230">
        <f t="shared" si="24"/>
        <v>0</v>
      </c>
      <c r="AX65" s="230">
        <f t="shared" si="25"/>
        <v>0</v>
      </c>
      <c r="AY65" s="213">
        <v>3</v>
      </c>
      <c r="AZ65" s="207" t="s">
        <v>601</v>
      </c>
      <c r="BA65" s="205">
        <v>9180000</v>
      </c>
      <c r="BB65" s="229"/>
      <c r="BC65" s="229"/>
      <c r="BD65" s="208">
        <f t="shared" si="26"/>
        <v>0</v>
      </c>
      <c r="BE65" s="208">
        <f t="shared" si="27"/>
        <v>0</v>
      </c>
      <c r="BF65" s="208">
        <f t="shared" si="28"/>
        <v>0</v>
      </c>
      <c r="BG65" s="208">
        <f t="shared" si="29"/>
        <v>0</v>
      </c>
      <c r="BH65" s="231">
        <f t="shared" si="12"/>
        <v>0</v>
      </c>
      <c r="BI65" s="231">
        <f t="shared" si="13"/>
        <v>0</v>
      </c>
      <c r="BJ65" s="231">
        <f t="shared" si="14"/>
        <v>0</v>
      </c>
      <c r="BK65" s="231">
        <f t="shared" si="15"/>
        <v>0</v>
      </c>
      <c r="BL65" s="231">
        <f t="shared" si="16"/>
        <v>0</v>
      </c>
      <c r="BM65" s="231">
        <f t="shared" si="17"/>
        <v>0</v>
      </c>
      <c r="BN65" s="231">
        <f t="shared" si="18"/>
        <v>0</v>
      </c>
      <c r="BO65" s="231">
        <f t="shared" si="19"/>
        <v>0</v>
      </c>
      <c r="BP65" s="234" t="s">
        <v>717</v>
      </c>
      <c r="BQ65" s="228"/>
    </row>
    <row r="66" spans="1:69" ht="90" x14ac:dyDescent="0.25">
      <c r="A66" s="220">
        <v>11500</v>
      </c>
      <c r="B66" s="203" t="s">
        <v>28</v>
      </c>
      <c r="C66" s="202" t="s">
        <v>263</v>
      </c>
      <c r="D66" s="203" t="s">
        <v>144</v>
      </c>
      <c r="E66" s="202" t="s">
        <v>529</v>
      </c>
      <c r="F66" s="203" t="s">
        <v>602</v>
      </c>
      <c r="G66" s="204" t="s">
        <v>123</v>
      </c>
      <c r="H66" s="208">
        <v>1</v>
      </c>
      <c r="I66" s="202" t="s">
        <v>530</v>
      </c>
      <c r="J66" s="203" t="s">
        <v>603</v>
      </c>
      <c r="K66" s="205">
        <v>33371192463</v>
      </c>
      <c r="L66" s="206">
        <v>1</v>
      </c>
      <c r="M66" s="203" t="s">
        <v>46</v>
      </c>
      <c r="N66" s="203" t="s">
        <v>68</v>
      </c>
      <c r="O66" s="203" t="s">
        <v>21</v>
      </c>
      <c r="P66" s="203" t="s">
        <v>36</v>
      </c>
      <c r="Q66" s="203" t="s">
        <v>211</v>
      </c>
      <c r="R66" s="203" t="s">
        <v>674</v>
      </c>
      <c r="S66" s="203" t="s">
        <v>98</v>
      </c>
      <c r="T66" s="206">
        <v>1</v>
      </c>
      <c r="U66" s="246" t="str">
        <f t="shared" si="20"/>
        <v>Paquetes de recobros cuyo trámite de auditoría haya culminado, para el trámite de reconocimiento y pago por parte de ADRES.</v>
      </c>
      <c r="V66" s="247">
        <f t="shared" si="21"/>
        <v>33371192463</v>
      </c>
      <c r="W66" s="207" t="s">
        <v>117</v>
      </c>
      <c r="X66" s="208">
        <v>0.25</v>
      </c>
      <c r="Y66" s="207" t="s">
        <v>603</v>
      </c>
      <c r="Z66" s="205">
        <f>+V66*X66</f>
        <v>8342798115.75</v>
      </c>
      <c r="AA66" s="229"/>
      <c r="AB66" s="229"/>
      <c r="AC66" s="230">
        <f t="shared" si="0"/>
        <v>0</v>
      </c>
      <c r="AD66" s="230">
        <f t="shared" si="1"/>
        <v>0</v>
      </c>
      <c r="AE66" s="230">
        <f t="shared" si="2"/>
        <v>0</v>
      </c>
      <c r="AF66" s="230">
        <f t="shared" si="3"/>
        <v>0</v>
      </c>
      <c r="AG66" s="208">
        <v>0.25</v>
      </c>
      <c r="AH66" s="207" t="s">
        <v>603</v>
      </c>
      <c r="AI66" s="205">
        <v>8342798115.75</v>
      </c>
      <c r="AJ66" s="229"/>
      <c r="AK66" s="229"/>
      <c r="AL66" s="230">
        <f t="shared" si="4"/>
        <v>0</v>
      </c>
      <c r="AM66" s="230">
        <f t="shared" si="5"/>
        <v>0</v>
      </c>
      <c r="AN66" s="230">
        <f t="shared" si="6"/>
        <v>0</v>
      </c>
      <c r="AO66" s="230">
        <f t="shared" si="7"/>
        <v>0</v>
      </c>
      <c r="AP66" s="208">
        <v>0.25</v>
      </c>
      <c r="AQ66" s="207" t="s">
        <v>603</v>
      </c>
      <c r="AR66" s="205">
        <v>8342798115.75</v>
      </c>
      <c r="AS66" s="229"/>
      <c r="AT66" s="229"/>
      <c r="AU66" s="230">
        <f t="shared" si="22"/>
        <v>0</v>
      </c>
      <c r="AV66" s="230">
        <f t="shared" si="23"/>
        <v>0</v>
      </c>
      <c r="AW66" s="230">
        <f t="shared" si="24"/>
        <v>0</v>
      </c>
      <c r="AX66" s="230">
        <f t="shared" si="25"/>
        <v>0</v>
      </c>
      <c r="AY66" s="208">
        <v>0.25</v>
      </c>
      <c r="AZ66" s="207" t="s">
        <v>603</v>
      </c>
      <c r="BA66" s="205">
        <v>8342798115.75</v>
      </c>
      <c r="BB66" s="229"/>
      <c r="BC66" s="229"/>
      <c r="BD66" s="208">
        <f t="shared" si="26"/>
        <v>0</v>
      </c>
      <c r="BE66" s="208">
        <f t="shared" si="27"/>
        <v>0</v>
      </c>
      <c r="BF66" s="208">
        <f t="shared" si="28"/>
        <v>0</v>
      </c>
      <c r="BG66" s="208">
        <f t="shared" si="29"/>
        <v>0</v>
      </c>
      <c r="BH66" s="231">
        <f t="shared" si="12"/>
        <v>0</v>
      </c>
      <c r="BI66" s="231">
        <f t="shared" si="13"/>
        <v>0</v>
      </c>
      <c r="BJ66" s="231">
        <f t="shared" si="14"/>
        <v>0</v>
      </c>
      <c r="BK66" s="231">
        <f t="shared" si="15"/>
        <v>0</v>
      </c>
      <c r="BL66" s="231">
        <f t="shared" si="16"/>
        <v>0</v>
      </c>
      <c r="BM66" s="231">
        <f t="shared" si="17"/>
        <v>0</v>
      </c>
      <c r="BN66" s="231">
        <f t="shared" si="18"/>
        <v>0</v>
      </c>
      <c r="BO66" s="231">
        <f t="shared" si="19"/>
        <v>0</v>
      </c>
      <c r="BP66" s="234" t="s">
        <v>717</v>
      </c>
      <c r="BQ66" s="228"/>
    </row>
    <row r="67" spans="1:69" ht="75" x14ac:dyDescent="0.25">
      <c r="A67" s="220">
        <v>11500</v>
      </c>
      <c r="B67" s="203" t="s">
        <v>28</v>
      </c>
      <c r="C67" s="202" t="s">
        <v>263</v>
      </c>
      <c r="D67" s="203" t="s">
        <v>144</v>
      </c>
      <c r="E67" s="202" t="s">
        <v>531</v>
      </c>
      <c r="F67" s="203" t="s">
        <v>604</v>
      </c>
      <c r="G67" s="204" t="s">
        <v>124</v>
      </c>
      <c r="H67" s="214">
        <v>12</v>
      </c>
      <c r="I67" s="202" t="s">
        <v>532</v>
      </c>
      <c r="J67" s="203" t="s">
        <v>606</v>
      </c>
      <c r="K67" s="205">
        <v>0</v>
      </c>
      <c r="L67" s="206">
        <v>1</v>
      </c>
      <c r="M67" s="203" t="s">
        <v>46</v>
      </c>
      <c r="N67" s="203" t="s">
        <v>68</v>
      </c>
      <c r="O67" s="203" t="s">
        <v>21</v>
      </c>
      <c r="P67" s="203" t="s">
        <v>36</v>
      </c>
      <c r="Q67" s="203" t="s">
        <v>211</v>
      </c>
      <c r="R67" s="203" t="s">
        <v>675</v>
      </c>
      <c r="S67" s="203" t="s">
        <v>98</v>
      </c>
      <c r="T67" s="210">
        <v>3</v>
      </c>
      <c r="U67" s="246" t="str">
        <f t="shared" si="20"/>
        <v>Publicación del Giro Directo del giro previo</v>
      </c>
      <c r="V67" s="247">
        <f t="shared" si="21"/>
        <v>0</v>
      </c>
      <c r="W67" s="207" t="s">
        <v>117</v>
      </c>
      <c r="X67" s="213">
        <v>3</v>
      </c>
      <c r="Y67" s="207" t="s">
        <v>606</v>
      </c>
      <c r="Z67" s="205">
        <v>0</v>
      </c>
      <c r="AA67" s="229"/>
      <c r="AB67" s="229"/>
      <c r="AC67" s="230">
        <f t="shared" si="0"/>
        <v>0</v>
      </c>
      <c r="AD67" s="230" t="e">
        <f t="shared" si="1"/>
        <v>#DIV/0!</v>
      </c>
      <c r="AE67" s="230">
        <f t="shared" si="2"/>
        <v>0</v>
      </c>
      <c r="AF67" s="230" t="e">
        <f t="shared" si="3"/>
        <v>#DIV/0!</v>
      </c>
      <c r="AG67" s="213">
        <v>3</v>
      </c>
      <c r="AH67" s="207" t="s">
        <v>606</v>
      </c>
      <c r="AI67" s="205">
        <v>0</v>
      </c>
      <c r="AJ67" s="229"/>
      <c r="AK67" s="229"/>
      <c r="AL67" s="230">
        <f t="shared" si="4"/>
        <v>0</v>
      </c>
      <c r="AM67" s="230" t="e">
        <f t="shared" si="5"/>
        <v>#DIV/0!</v>
      </c>
      <c r="AN67" s="230">
        <f t="shared" si="6"/>
        <v>0</v>
      </c>
      <c r="AO67" s="230" t="e">
        <f t="shared" si="7"/>
        <v>#DIV/0!</v>
      </c>
      <c r="AP67" s="213">
        <v>3</v>
      </c>
      <c r="AQ67" s="207" t="s">
        <v>606</v>
      </c>
      <c r="AR67" s="205">
        <v>0</v>
      </c>
      <c r="AS67" s="229"/>
      <c r="AT67" s="229"/>
      <c r="AU67" s="230">
        <f t="shared" si="22"/>
        <v>0</v>
      </c>
      <c r="AV67" s="230" t="e">
        <f t="shared" si="23"/>
        <v>#DIV/0!</v>
      </c>
      <c r="AW67" s="230">
        <f t="shared" si="24"/>
        <v>0</v>
      </c>
      <c r="AX67" s="230" t="e">
        <f t="shared" si="25"/>
        <v>#DIV/0!</v>
      </c>
      <c r="AY67" s="213">
        <v>3</v>
      </c>
      <c r="AZ67" s="207" t="s">
        <v>606</v>
      </c>
      <c r="BA67" s="205">
        <v>0</v>
      </c>
      <c r="BB67" s="229"/>
      <c r="BC67" s="229"/>
      <c r="BD67" s="208">
        <f t="shared" si="26"/>
        <v>0</v>
      </c>
      <c r="BE67" s="208" t="e">
        <f t="shared" si="27"/>
        <v>#DIV/0!</v>
      </c>
      <c r="BF67" s="208">
        <f t="shared" si="28"/>
        <v>0</v>
      </c>
      <c r="BG67" s="208" t="e">
        <f t="shared" si="29"/>
        <v>#DIV/0!</v>
      </c>
      <c r="BH67" s="231">
        <f t="shared" si="12"/>
        <v>0</v>
      </c>
      <c r="BI67" s="231" t="str">
        <f t="shared" si="13"/>
        <v>No Prog ni Ejec</v>
      </c>
      <c r="BJ67" s="231">
        <f t="shared" si="14"/>
        <v>0</v>
      </c>
      <c r="BK67" s="231" t="str">
        <f t="shared" si="15"/>
        <v>No Prog ni Ejec</v>
      </c>
      <c r="BL67" s="231">
        <f t="shared" si="16"/>
        <v>0</v>
      </c>
      <c r="BM67" s="231" t="str">
        <f t="shared" si="17"/>
        <v>No Prog ni Ejec</v>
      </c>
      <c r="BN67" s="231">
        <f t="shared" si="18"/>
        <v>0</v>
      </c>
      <c r="BO67" s="231" t="str">
        <f t="shared" si="19"/>
        <v>No Prog ni Ejec</v>
      </c>
      <c r="BP67" s="234"/>
      <c r="BQ67" s="228"/>
    </row>
    <row r="68" spans="1:69" ht="75" x14ac:dyDescent="0.25">
      <c r="A68" s="220">
        <v>11500</v>
      </c>
      <c r="B68" s="203" t="s">
        <v>28</v>
      </c>
      <c r="C68" s="202" t="s">
        <v>263</v>
      </c>
      <c r="D68" s="203" t="s">
        <v>144</v>
      </c>
      <c r="E68" s="202" t="s">
        <v>533</v>
      </c>
      <c r="F68" s="203" t="s">
        <v>607</v>
      </c>
      <c r="G68" s="204" t="s">
        <v>123</v>
      </c>
      <c r="H68" s="208">
        <v>1</v>
      </c>
      <c r="I68" s="202" t="s">
        <v>534</v>
      </c>
      <c r="J68" s="203" t="s">
        <v>758</v>
      </c>
      <c r="K68" s="205">
        <v>0</v>
      </c>
      <c r="L68" s="206">
        <v>1</v>
      </c>
      <c r="M68" s="203" t="s">
        <v>46</v>
      </c>
      <c r="N68" s="203" t="s">
        <v>68</v>
      </c>
      <c r="O68" s="203" t="s">
        <v>21</v>
      </c>
      <c r="P68" s="203" t="s">
        <v>36</v>
      </c>
      <c r="Q68" s="203" t="s">
        <v>211</v>
      </c>
      <c r="R68" s="203" t="s">
        <v>622</v>
      </c>
      <c r="S68" s="203" t="s">
        <v>98</v>
      </c>
      <c r="T68" s="206">
        <v>1</v>
      </c>
      <c r="U68" s="246" t="str">
        <f t="shared" si="20"/>
        <v>Realizar informes de supervisión en el período</v>
      </c>
      <c r="V68" s="247">
        <f t="shared" si="21"/>
        <v>0</v>
      </c>
      <c r="W68" s="207" t="s">
        <v>117</v>
      </c>
      <c r="X68" s="208">
        <v>0.25</v>
      </c>
      <c r="Y68" s="207" t="s">
        <v>758</v>
      </c>
      <c r="Z68" s="205">
        <v>0</v>
      </c>
      <c r="AA68" s="229"/>
      <c r="AB68" s="229"/>
      <c r="AC68" s="230">
        <f t="shared" si="0"/>
        <v>0</v>
      </c>
      <c r="AD68" s="230" t="e">
        <f t="shared" si="1"/>
        <v>#DIV/0!</v>
      </c>
      <c r="AE68" s="230">
        <f t="shared" si="2"/>
        <v>0</v>
      </c>
      <c r="AF68" s="230" t="e">
        <f t="shared" si="3"/>
        <v>#DIV/0!</v>
      </c>
      <c r="AG68" s="208">
        <v>0.25</v>
      </c>
      <c r="AH68" s="207" t="s">
        <v>758</v>
      </c>
      <c r="AI68" s="205">
        <v>0</v>
      </c>
      <c r="AJ68" s="229"/>
      <c r="AK68" s="229"/>
      <c r="AL68" s="230">
        <f t="shared" si="4"/>
        <v>0</v>
      </c>
      <c r="AM68" s="230" t="e">
        <f t="shared" si="5"/>
        <v>#DIV/0!</v>
      </c>
      <c r="AN68" s="230">
        <f t="shared" si="6"/>
        <v>0</v>
      </c>
      <c r="AO68" s="230" t="e">
        <f t="shared" si="7"/>
        <v>#DIV/0!</v>
      </c>
      <c r="AP68" s="208">
        <v>0.25</v>
      </c>
      <c r="AQ68" s="207" t="s">
        <v>758</v>
      </c>
      <c r="AR68" s="205">
        <v>0</v>
      </c>
      <c r="AS68" s="229"/>
      <c r="AT68" s="229"/>
      <c r="AU68" s="230">
        <f t="shared" si="22"/>
        <v>0</v>
      </c>
      <c r="AV68" s="230" t="e">
        <f t="shared" si="23"/>
        <v>#DIV/0!</v>
      </c>
      <c r="AW68" s="230">
        <f t="shared" si="24"/>
        <v>0</v>
      </c>
      <c r="AX68" s="230" t="e">
        <f t="shared" si="25"/>
        <v>#DIV/0!</v>
      </c>
      <c r="AY68" s="208">
        <v>0.25</v>
      </c>
      <c r="AZ68" s="207" t="s">
        <v>758</v>
      </c>
      <c r="BA68" s="205">
        <v>0</v>
      </c>
      <c r="BB68" s="229"/>
      <c r="BC68" s="229"/>
      <c r="BD68" s="208">
        <f t="shared" si="26"/>
        <v>0</v>
      </c>
      <c r="BE68" s="208" t="e">
        <f t="shared" si="27"/>
        <v>#DIV/0!</v>
      </c>
      <c r="BF68" s="208">
        <f t="shared" si="28"/>
        <v>0</v>
      </c>
      <c r="BG68" s="208" t="e">
        <f t="shared" si="29"/>
        <v>#DIV/0!</v>
      </c>
      <c r="BH68" s="231">
        <f t="shared" si="12"/>
        <v>0</v>
      </c>
      <c r="BI68" s="231" t="str">
        <f t="shared" si="13"/>
        <v>No Prog ni Ejec</v>
      </c>
      <c r="BJ68" s="231">
        <f t="shared" si="14"/>
        <v>0</v>
      </c>
      <c r="BK68" s="231" t="str">
        <f t="shared" si="15"/>
        <v>No Prog ni Ejec</v>
      </c>
      <c r="BL68" s="231">
        <f t="shared" si="16"/>
        <v>0</v>
      </c>
      <c r="BM68" s="231" t="str">
        <f t="shared" si="17"/>
        <v>No Prog ni Ejec</v>
      </c>
      <c r="BN68" s="231">
        <f t="shared" si="18"/>
        <v>0</v>
      </c>
      <c r="BO68" s="231" t="str">
        <f t="shared" si="19"/>
        <v>No Prog ni Ejec</v>
      </c>
      <c r="BP68" s="234"/>
      <c r="BQ68" s="228"/>
    </row>
    <row r="69" spans="1:69" ht="75" x14ac:dyDescent="0.25">
      <c r="A69" s="220">
        <v>11500</v>
      </c>
      <c r="B69" s="203" t="s">
        <v>28</v>
      </c>
      <c r="C69" s="202" t="s">
        <v>263</v>
      </c>
      <c r="D69" s="203" t="s">
        <v>144</v>
      </c>
      <c r="E69" s="202" t="s">
        <v>535</v>
      </c>
      <c r="F69" s="203" t="s">
        <v>609</v>
      </c>
      <c r="G69" s="204" t="s">
        <v>384</v>
      </c>
      <c r="H69" s="214">
        <v>4</v>
      </c>
      <c r="I69" s="202" t="s">
        <v>536</v>
      </c>
      <c r="J69" s="203" t="s">
        <v>610</v>
      </c>
      <c r="K69" s="205">
        <v>0</v>
      </c>
      <c r="L69" s="206">
        <v>1</v>
      </c>
      <c r="M69" s="203" t="s">
        <v>46</v>
      </c>
      <c r="N69" s="203" t="s">
        <v>68</v>
      </c>
      <c r="O69" s="203" t="s">
        <v>21</v>
      </c>
      <c r="P69" s="203" t="s">
        <v>36</v>
      </c>
      <c r="Q69" s="203" t="s">
        <v>211</v>
      </c>
      <c r="R69" s="203" t="s">
        <v>623</v>
      </c>
      <c r="S69" s="203" t="s">
        <v>98</v>
      </c>
      <c r="T69" s="210">
        <v>4</v>
      </c>
      <c r="U69" s="246" t="str">
        <f t="shared" si="20"/>
        <v xml:space="preserve">Realizar boletines con resultados del proceso de reconocimiento y pago de recobros por concepto de servicios y tecnologías no cubiertos por el plan de beneficios con cargo a la UPC </v>
      </c>
      <c r="V69" s="247">
        <f t="shared" si="21"/>
        <v>0</v>
      </c>
      <c r="W69" s="207" t="s">
        <v>117</v>
      </c>
      <c r="X69" s="213">
        <v>1</v>
      </c>
      <c r="Y69" s="207" t="s">
        <v>610</v>
      </c>
      <c r="Z69" s="205">
        <v>0</v>
      </c>
      <c r="AA69" s="229"/>
      <c r="AB69" s="229"/>
      <c r="AC69" s="230">
        <f t="shared" si="0"/>
        <v>0</v>
      </c>
      <c r="AD69" s="230" t="e">
        <f t="shared" si="1"/>
        <v>#DIV/0!</v>
      </c>
      <c r="AE69" s="230">
        <f t="shared" si="2"/>
        <v>0</v>
      </c>
      <c r="AF69" s="230" t="e">
        <f t="shared" si="3"/>
        <v>#DIV/0!</v>
      </c>
      <c r="AG69" s="213">
        <v>1</v>
      </c>
      <c r="AH69" s="207" t="s">
        <v>610</v>
      </c>
      <c r="AI69" s="205">
        <v>0</v>
      </c>
      <c r="AJ69" s="229"/>
      <c r="AK69" s="229"/>
      <c r="AL69" s="230">
        <f t="shared" si="4"/>
        <v>0</v>
      </c>
      <c r="AM69" s="230" t="e">
        <f t="shared" si="5"/>
        <v>#DIV/0!</v>
      </c>
      <c r="AN69" s="230">
        <f t="shared" si="6"/>
        <v>0</v>
      </c>
      <c r="AO69" s="230" t="e">
        <f t="shared" si="7"/>
        <v>#DIV/0!</v>
      </c>
      <c r="AP69" s="213">
        <v>1</v>
      </c>
      <c r="AQ69" s="207" t="s">
        <v>610</v>
      </c>
      <c r="AR69" s="205">
        <v>0</v>
      </c>
      <c r="AS69" s="229"/>
      <c r="AT69" s="229"/>
      <c r="AU69" s="230">
        <f t="shared" si="22"/>
        <v>0</v>
      </c>
      <c r="AV69" s="230" t="e">
        <f t="shared" si="23"/>
        <v>#DIV/0!</v>
      </c>
      <c r="AW69" s="230">
        <f t="shared" si="24"/>
        <v>0</v>
      </c>
      <c r="AX69" s="230" t="e">
        <f t="shared" si="25"/>
        <v>#DIV/0!</v>
      </c>
      <c r="AY69" s="213">
        <v>1</v>
      </c>
      <c r="AZ69" s="207" t="s">
        <v>610</v>
      </c>
      <c r="BA69" s="205">
        <v>0</v>
      </c>
      <c r="BB69" s="229"/>
      <c r="BC69" s="229"/>
      <c r="BD69" s="208">
        <f t="shared" si="26"/>
        <v>0</v>
      </c>
      <c r="BE69" s="208" t="e">
        <f t="shared" si="27"/>
        <v>#DIV/0!</v>
      </c>
      <c r="BF69" s="208">
        <f t="shared" si="28"/>
        <v>0</v>
      </c>
      <c r="BG69" s="208" t="e">
        <f t="shared" si="29"/>
        <v>#DIV/0!</v>
      </c>
      <c r="BH69" s="231">
        <f t="shared" si="12"/>
        <v>0</v>
      </c>
      <c r="BI69" s="231" t="str">
        <f t="shared" si="13"/>
        <v>No Prog ni Ejec</v>
      </c>
      <c r="BJ69" s="231">
        <f t="shared" si="14"/>
        <v>0</v>
      </c>
      <c r="BK69" s="231" t="str">
        <f t="shared" si="15"/>
        <v>No Prog ni Ejec</v>
      </c>
      <c r="BL69" s="231">
        <f t="shared" si="16"/>
        <v>0</v>
      </c>
      <c r="BM69" s="231" t="str">
        <f t="shared" si="17"/>
        <v>No Prog ni Ejec</v>
      </c>
      <c r="BN69" s="231">
        <f t="shared" si="18"/>
        <v>0</v>
      </c>
      <c r="BO69" s="231" t="str">
        <f t="shared" si="19"/>
        <v>No Prog ni Ejec</v>
      </c>
      <c r="BP69" s="234"/>
      <c r="BQ69" s="228"/>
    </row>
    <row r="70" spans="1:69" ht="60" x14ac:dyDescent="0.25">
      <c r="A70" s="220">
        <v>11500</v>
      </c>
      <c r="B70" s="203" t="s">
        <v>28</v>
      </c>
      <c r="C70" s="202" t="s">
        <v>611</v>
      </c>
      <c r="D70" s="203" t="s">
        <v>146</v>
      </c>
      <c r="E70" s="202" t="s">
        <v>537</v>
      </c>
      <c r="F70" s="203" t="s">
        <v>612</v>
      </c>
      <c r="G70" s="204" t="s">
        <v>123</v>
      </c>
      <c r="H70" s="208">
        <v>1</v>
      </c>
      <c r="I70" s="202" t="s">
        <v>538</v>
      </c>
      <c r="J70" s="203" t="s">
        <v>613</v>
      </c>
      <c r="K70" s="205">
        <v>195840000</v>
      </c>
      <c r="L70" s="208">
        <v>1</v>
      </c>
      <c r="M70" s="203" t="s">
        <v>46</v>
      </c>
      <c r="N70" s="203" t="s">
        <v>68</v>
      </c>
      <c r="O70" s="203" t="s">
        <v>21</v>
      </c>
      <c r="P70" s="203" t="s">
        <v>36</v>
      </c>
      <c r="Q70" s="203" t="s">
        <v>211</v>
      </c>
      <c r="R70" s="203" t="s">
        <v>759</v>
      </c>
      <c r="S70" s="203" t="s">
        <v>98</v>
      </c>
      <c r="T70" s="206">
        <v>1</v>
      </c>
      <c r="U70" s="246" t="str">
        <f t="shared" si="20"/>
        <v>Entregar apoyos técnicos a la OAJ en recobros y reclamaciones una vez son resueltos por la Dirección de Tecnología de la Información</v>
      </c>
      <c r="V70" s="247">
        <f t="shared" si="21"/>
        <v>195840000</v>
      </c>
      <c r="W70" s="207" t="s">
        <v>117</v>
      </c>
      <c r="X70" s="208">
        <v>0.25</v>
      </c>
      <c r="Y70" s="207" t="s">
        <v>613</v>
      </c>
      <c r="Z70" s="205">
        <v>48960000</v>
      </c>
      <c r="AA70" s="229"/>
      <c r="AB70" s="229"/>
      <c r="AC70" s="230">
        <f t="shared" si="0"/>
        <v>0</v>
      </c>
      <c r="AD70" s="230">
        <f t="shared" si="1"/>
        <v>0</v>
      </c>
      <c r="AE70" s="230">
        <f t="shared" si="2"/>
        <v>0</v>
      </c>
      <c r="AF70" s="230">
        <f t="shared" si="3"/>
        <v>0</v>
      </c>
      <c r="AG70" s="208">
        <v>0.25</v>
      </c>
      <c r="AH70" s="207" t="s">
        <v>613</v>
      </c>
      <c r="AI70" s="205">
        <v>48960000</v>
      </c>
      <c r="AJ70" s="229"/>
      <c r="AK70" s="229"/>
      <c r="AL70" s="230">
        <f t="shared" si="4"/>
        <v>0</v>
      </c>
      <c r="AM70" s="230">
        <f t="shared" si="5"/>
        <v>0</v>
      </c>
      <c r="AN70" s="230">
        <f t="shared" si="6"/>
        <v>0</v>
      </c>
      <c r="AO70" s="230">
        <f t="shared" si="7"/>
        <v>0</v>
      </c>
      <c r="AP70" s="208">
        <v>0.25</v>
      </c>
      <c r="AQ70" s="207" t="s">
        <v>613</v>
      </c>
      <c r="AR70" s="205">
        <v>48960000</v>
      </c>
      <c r="AS70" s="229"/>
      <c r="AT70" s="229"/>
      <c r="AU70" s="230">
        <f t="shared" si="22"/>
        <v>0</v>
      </c>
      <c r="AV70" s="230">
        <f t="shared" si="23"/>
        <v>0</v>
      </c>
      <c r="AW70" s="230">
        <f t="shared" si="24"/>
        <v>0</v>
      </c>
      <c r="AX70" s="230">
        <f t="shared" si="25"/>
        <v>0</v>
      </c>
      <c r="AY70" s="208">
        <v>0.25</v>
      </c>
      <c r="AZ70" s="207" t="s">
        <v>613</v>
      </c>
      <c r="BA70" s="205">
        <v>48960000</v>
      </c>
      <c r="BB70" s="229"/>
      <c r="BC70" s="229"/>
      <c r="BD70" s="208">
        <f t="shared" si="26"/>
        <v>0</v>
      </c>
      <c r="BE70" s="208">
        <f t="shared" si="27"/>
        <v>0</v>
      </c>
      <c r="BF70" s="208">
        <f t="shared" si="28"/>
        <v>0</v>
      </c>
      <c r="BG70" s="208">
        <f t="shared" si="29"/>
        <v>0</v>
      </c>
      <c r="BH70" s="231">
        <f t="shared" si="12"/>
        <v>0</v>
      </c>
      <c r="BI70" s="231">
        <f t="shared" si="13"/>
        <v>0</v>
      </c>
      <c r="BJ70" s="231">
        <f t="shared" si="14"/>
        <v>0</v>
      </c>
      <c r="BK70" s="231">
        <f t="shared" si="15"/>
        <v>0</v>
      </c>
      <c r="BL70" s="231">
        <f t="shared" si="16"/>
        <v>0</v>
      </c>
      <c r="BM70" s="231">
        <f t="shared" si="17"/>
        <v>0</v>
      </c>
      <c r="BN70" s="231">
        <f t="shared" si="18"/>
        <v>0</v>
      </c>
      <c r="BO70" s="231">
        <f t="shared" si="19"/>
        <v>0</v>
      </c>
      <c r="BP70" s="234"/>
      <c r="BQ70" s="228"/>
    </row>
    <row r="71" spans="1:69" ht="75" x14ac:dyDescent="0.25">
      <c r="A71" s="220">
        <v>11500</v>
      </c>
      <c r="B71" s="203" t="s">
        <v>28</v>
      </c>
      <c r="C71" s="202" t="s">
        <v>263</v>
      </c>
      <c r="D71" s="203" t="s">
        <v>144</v>
      </c>
      <c r="E71" s="202" t="s">
        <v>618</v>
      </c>
      <c r="F71" s="203" t="s">
        <v>614</v>
      </c>
      <c r="G71" s="204" t="s">
        <v>123</v>
      </c>
      <c r="H71" s="208">
        <v>1</v>
      </c>
      <c r="I71" s="202" t="s">
        <v>620</v>
      </c>
      <c r="J71" s="203" t="s">
        <v>615</v>
      </c>
      <c r="K71" s="205">
        <v>12240000</v>
      </c>
      <c r="L71" s="206">
        <v>1</v>
      </c>
      <c r="M71" s="203" t="s">
        <v>46</v>
      </c>
      <c r="N71" s="203" t="s">
        <v>68</v>
      </c>
      <c r="O71" s="203" t="s">
        <v>21</v>
      </c>
      <c r="P71" s="203" t="s">
        <v>36</v>
      </c>
      <c r="Q71" s="203" t="s">
        <v>211</v>
      </c>
      <c r="R71" s="203" t="s">
        <v>676</v>
      </c>
      <c r="S71" s="203" t="s">
        <v>98</v>
      </c>
      <c r="T71" s="206">
        <v>1</v>
      </c>
      <c r="U71" s="246" t="str">
        <f t="shared" si="20"/>
        <v>Pagar paquetes de reclamaciones de acuerdo con lo definido en la normativa vigente</v>
      </c>
      <c r="V71" s="247">
        <f t="shared" si="21"/>
        <v>12240000</v>
      </c>
      <c r="W71" s="207" t="s">
        <v>117</v>
      </c>
      <c r="X71" s="208">
        <v>0.25</v>
      </c>
      <c r="Y71" s="207" t="s">
        <v>615</v>
      </c>
      <c r="Z71" s="205">
        <f>+V71*X71</f>
        <v>3060000</v>
      </c>
      <c r="AA71" s="229"/>
      <c r="AB71" s="229"/>
      <c r="AC71" s="230">
        <f t="shared" si="0"/>
        <v>0</v>
      </c>
      <c r="AD71" s="230">
        <f t="shared" si="1"/>
        <v>0</v>
      </c>
      <c r="AE71" s="230">
        <f t="shared" si="2"/>
        <v>0</v>
      </c>
      <c r="AF71" s="230">
        <f t="shared" si="3"/>
        <v>0</v>
      </c>
      <c r="AG71" s="208">
        <v>0.25</v>
      </c>
      <c r="AH71" s="207" t="s">
        <v>615</v>
      </c>
      <c r="AI71" s="205">
        <v>3060000</v>
      </c>
      <c r="AJ71" s="229"/>
      <c r="AK71" s="229"/>
      <c r="AL71" s="230">
        <f t="shared" si="4"/>
        <v>0</v>
      </c>
      <c r="AM71" s="230">
        <f t="shared" si="5"/>
        <v>0</v>
      </c>
      <c r="AN71" s="230">
        <f t="shared" si="6"/>
        <v>0</v>
      </c>
      <c r="AO71" s="230">
        <f t="shared" si="7"/>
        <v>0</v>
      </c>
      <c r="AP71" s="208">
        <v>0.25</v>
      </c>
      <c r="AQ71" s="207" t="s">
        <v>615</v>
      </c>
      <c r="AR71" s="205">
        <v>3060000</v>
      </c>
      <c r="AS71" s="229"/>
      <c r="AT71" s="229"/>
      <c r="AU71" s="230">
        <f t="shared" si="22"/>
        <v>0</v>
      </c>
      <c r="AV71" s="230">
        <f t="shared" si="23"/>
        <v>0</v>
      </c>
      <c r="AW71" s="230">
        <f t="shared" si="24"/>
        <v>0</v>
      </c>
      <c r="AX71" s="230">
        <f t="shared" si="25"/>
        <v>0</v>
      </c>
      <c r="AY71" s="208">
        <v>0.25</v>
      </c>
      <c r="AZ71" s="207" t="s">
        <v>615</v>
      </c>
      <c r="BA71" s="205">
        <v>3060000</v>
      </c>
      <c r="BB71" s="229"/>
      <c r="BC71" s="229"/>
      <c r="BD71" s="208">
        <f t="shared" si="26"/>
        <v>0</v>
      </c>
      <c r="BE71" s="208">
        <f t="shared" si="27"/>
        <v>0</v>
      </c>
      <c r="BF71" s="208">
        <f t="shared" si="28"/>
        <v>0</v>
      </c>
      <c r="BG71" s="208">
        <f t="shared" si="29"/>
        <v>0</v>
      </c>
      <c r="BH71" s="231">
        <f t="shared" si="12"/>
        <v>0</v>
      </c>
      <c r="BI71" s="231">
        <f t="shared" si="13"/>
        <v>0</v>
      </c>
      <c r="BJ71" s="231">
        <f t="shared" si="14"/>
        <v>0</v>
      </c>
      <c r="BK71" s="231">
        <f t="shared" si="15"/>
        <v>0</v>
      </c>
      <c r="BL71" s="231">
        <f t="shared" si="16"/>
        <v>0</v>
      </c>
      <c r="BM71" s="231">
        <f t="shared" si="17"/>
        <v>0</v>
      </c>
      <c r="BN71" s="231">
        <f t="shared" si="18"/>
        <v>0</v>
      </c>
      <c r="BO71" s="231">
        <f t="shared" si="19"/>
        <v>0</v>
      </c>
      <c r="BP71" s="234" t="s">
        <v>717</v>
      </c>
      <c r="BQ71" s="228"/>
    </row>
    <row r="72" spans="1:69" ht="75" x14ac:dyDescent="0.25">
      <c r="A72" s="220">
        <v>11500</v>
      </c>
      <c r="B72" s="203" t="s">
        <v>28</v>
      </c>
      <c r="C72" s="202" t="s">
        <v>263</v>
      </c>
      <c r="D72" s="203" t="s">
        <v>144</v>
      </c>
      <c r="E72" s="202" t="s">
        <v>619</v>
      </c>
      <c r="F72" s="203" t="s">
        <v>616</v>
      </c>
      <c r="G72" s="204" t="s">
        <v>384</v>
      </c>
      <c r="H72" s="214">
        <v>4</v>
      </c>
      <c r="I72" s="202" t="s">
        <v>621</v>
      </c>
      <c r="J72" s="203" t="s">
        <v>617</v>
      </c>
      <c r="K72" s="205">
        <v>0</v>
      </c>
      <c r="L72" s="206">
        <v>1</v>
      </c>
      <c r="M72" s="203" t="s">
        <v>46</v>
      </c>
      <c r="N72" s="203" t="s">
        <v>68</v>
      </c>
      <c r="O72" s="203" t="s">
        <v>21</v>
      </c>
      <c r="P72" s="203" t="s">
        <v>36</v>
      </c>
      <c r="Q72" s="203" t="s">
        <v>211</v>
      </c>
      <c r="R72" s="203" t="s">
        <v>623</v>
      </c>
      <c r="S72" s="203" t="s">
        <v>98</v>
      </c>
      <c r="T72" s="210">
        <v>4</v>
      </c>
      <c r="U72" s="246" t="str">
        <f t="shared" si="20"/>
        <v>Generar boletines con resultados del proceso reclamaciones</v>
      </c>
      <c r="V72" s="247">
        <f t="shared" si="21"/>
        <v>0</v>
      </c>
      <c r="W72" s="207" t="s">
        <v>117</v>
      </c>
      <c r="X72" s="213">
        <v>1</v>
      </c>
      <c r="Y72" s="207" t="s">
        <v>617</v>
      </c>
      <c r="Z72" s="205">
        <v>0</v>
      </c>
      <c r="AA72" s="229"/>
      <c r="AB72" s="229"/>
      <c r="AC72" s="230">
        <f t="shared" si="0"/>
        <v>0</v>
      </c>
      <c r="AD72" s="230" t="e">
        <f t="shared" si="1"/>
        <v>#DIV/0!</v>
      </c>
      <c r="AE72" s="230">
        <f t="shared" si="2"/>
        <v>0</v>
      </c>
      <c r="AF72" s="230" t="e">
        <f t="shared" si="3"/>
        <v>#DIV/0!</v>
      </c>
      <c r="AG72" s="213">
        <v>1</v>
      </c>
      <c r="AH72" s="207" t="s">
        <v>617</v>
      </c>
      <c r="AI72" s="205">
        <v>0</v>
      </c>
      <c r="AJ72" s="229"/>
      <c r="AK72" s="229"/>
      <c r="AL72" s="230">
        <f t="shared" si="4"/>
        <v>0</v>
      </c>
      <c r="AM72" s="230" t="e">
        <f t="shared" si="5"/>
        <v>#DIV/0!</v>
      </c>
      <c r="AN72" s="230">
        <f t="shared" si="6"/>
        <v>0</v>
      </c>
      <c r="AO72" s="230" t="e">
        <f t="shared" si="7"/>
        <v>#DIV/0!</v>
      </c>
      <c r="AP72" s="213">
        <v>1</v>
      </c>
      <c r="AQ72" s="207" t="s">
        <v>617</v>
      </c>
      <c r="AR72" s="205">
        <v>0</v>
      </c>
      <c r="AS72" s="229"/>
      <c r="AT72" s="229"/>
      <c r="AU72" s="230">
        <f t="shared" si="22"/>
        <v>0</v>
      </c>
      <c r="AV72" s="230" t="e">
        <f t="shared" si="23"/>
        <v>#DIV/0!</v>
      </c>
      <c r="AW72" s="230">
        <f t="shared" si="24"/>
        <v>0</v>
      </c>
      <c r="AX72" s="230" t="e">
        <f t="shared" si="25"/>
        <v>#DIV/0!</v>
      </c>
      <c r="AY72" s="213">
        <v>1</v>
      </c>
      <c r="AZ72" s="207" t="s">
        <v>617</v>
      </c>
      <c r="BA72" s="205">
        <v>0</v>
      </c>
      <c r="BB72" s="229"/>
      <c r="BC72" s="229"/>
      <c r="BD72" s="208">
        <f t="shared" si="26"/>
        <v>0</v>
      </c>
      <c r="BE72" s="208" t="e">
        <f t="shared" si="27"/>
        <v>#DIV/0!</v>
      </c>
      <c r="BF72" s="208">
        <f t="shared" si="28"/>
        <v>0</v>
      </c>
      <c r="BG72" s="208" t="e">
        <f t="shared" si="29"/>
        <v>#DIV/0!</v>
      </c>
      <c r="BH72" s="231">
        <f t="shared" si="12"/>
        <v>0</v>
      </c>
      <c r="BI72" s="231" t="str">
        <f t="shared" si="13"/>
        <v>No Prog ni Ejec</v>
      </c>
      <c r="BJ72" s="231">
        <f t="shared" si="14"/>
        <v>0</v>
      </c>
      <c r="BK72" s="231" t="str">
        <f t="shared" si="15"/>
        <v>No Prog ni Ejec</v>
      </c>
      <c r="BL72" s="231">
        <f t="shared" si="16"/>
        <v>0</v>
      </c>
      <c r="BM72" s="231" t="str">
        <f t="shared" si="17"/>
        <v>No Prog ni Ejec</v>
      </c>
      <c r="BN72" s="231">
        <f t="shared" si="18"/>
        <v>0</v>
      </c>
      <c r="BO72" s="231" t="str">
        <f t="shared" si="19"/>
        <v>No Prog ni Ejec</v>
      </c>
      <c r="BP72" s="234"/>
      <c r="BQ72" s="228"/>
    </row>
    <row r="73" spans="1:69" ht="60" x14ac:dyDescent="0.25">
      <c r="A73" s="220">
        <v>11600</v>
      </c>
      <c r="B73" s="203" t="s">
        <v>6</v>
      </c>
      <c r="C73" s="202" t="s">
        <v>266</v>
      </c>
      <c r="D73" s="203" t="s">
        <v>153</v>
      </c>
      <c r="E73" s="202" t="s">
        <v>268</v>
      </c>
      <c r="F73" s="203" t="s">
        <v>133</v>
      </c>
      <c r="G73" s="204" t="s">
        <v>124</v>
      </c>
      <c r="H73" s="202">
        <v>4</v>
      </c>
      <c r="I73" s="202" t="s">
        <v>271</v>
      </c>
      <c r="J73" s="203" t="s">
        <v>24</v>
      </c>
      <c r="K73" s="205">
        <v>0</v>
      </c>
      <c r="L73" s="206">
        <v>1</v>
      </c>
      <c r="M73" s="203" t="s">
        <v>51</v>
      </c>
      <c r="N73" s="203" t="s">
        <v>68</v>
      </c>
      <c r="O73" s="203" t="s">
        <v>21</v>
      </c>
      <c r="P73" s="203" t="s">
        <v>36</v>
      </c>
      <c r="Q73" s="203" t="s">
        <v>75</v>
      </c>
      <c r="R73" s="203" t="s">
        <v>631</v>
      </c>
      <c r="S73" s="203" t="s">
        <v>98</v>
      </c>
      <c r="T73" s="202">
        <v>4</v>
      </c>
      <c r="U73" s="246" t="str">
        <f t="shared" si="20"/>
        <v>Reportar el cumplimiento del Plan de Acción de la Dependencia</v>
      </c>
      <c r="V73" s="247">
        <f t="shared" si="21"/>
        <v>0</v>
      </c>
      <c r="W73" s="207" t="s">
        <v>117</v>
      </c>
      <c r="X73" s="213">
        <v>1</v>
      </c>
      <c r="Y73" s="207" t="s">
        <v>617</v>
      </c>
      <c r="Z73" s="205">
        <v>0</v>
      </c>
      <c r="AA73" s="229"/>
      <c r="AB73" s="229"/>
      <c r="AC73" s="230">
        <f t="shared" ref="AC73:AC136" si="30">+(AA73/X73)</f>
        <v>0</v>
      </c>
      <c r="AD73" s="230" t="e">
        <f t="shared" ref="AD73:AD136" si="31">+(AB73/Z73)</f>
        <v>#DIV/0!</v>
      </c>
      <c r="AE73" s="230">
        <f t="shared" ref="AE73:AE136" si="32">+(AA73/T73)</f>
        <v>0</v>
      </c>
      <c r="AF73" s="230" t="e">
        <f t="shared" ref="AF73:AF136" si="33">+(AB73/V73)</f>
        <v>#DIV/0!</v>
      </c>
      <c r="AG73" s="213">
        <v>1</v>
      </c>
      <c r="AH73" s="207" t="s">
        <v>617</v>
      </c>
      <c r="AI73" s="205">
        <v>0</v>
      </c>
      <c r="AJ73" s="229"/>
      <c r="AK73" s="229"/>
      <c r="AL73" s="230">
        <f t="shared" ref="AL73:AL136" si="34">+(AJ73/AG73)</f>
        <v>0</v>
      </c>
      <c r="AM73" s="230" t="e">
        <f t="shared" ref="AM73:AM136" si="35">+(AK73/AI73)</f>
        <v>#DIV/0!</v>
      </c>
      <c r="AN73" s="230">
        <f t="shared" ref="AN73:AN136" si="36">+(AJ73+AA73)/T73</f>
        <v>0</v>
      </c>
      <c r="AO73" s="230" t="e">
        <f t="shared" ref="AO73:AO136" si="37">+(AK73+AB73)/V73</f>
        <v>#DIV/0!</v>
      </c>
      <c r="AP73" s="213">
        <v>1</v>
      </c>
      <c r="AQ73" s="207" t="s">
        <v>617</v>
      </c>
      <c r="AR73" s="205">
        <v>0</v>
      </c>
      <c r="AS73" s="229"/>
      <c r="AT73" s="229"/>
      <c r="AU73" s="230">
        <f t="shared" ref="AU73:AU136" si="38">+(AS73/AP73)</f>
        <v>0</v>
      </c>
      <c r="AV73" s="230" t="e">
        <f t="shared" ref="AV73:AV136" si="39">+(AT73/AR73)</f>
        <v>#DIV/0!</v>
      </c>
      <c r="AW73" s="230">
        <f t="shared" ref="AW73:AW136" si="40">+(AJ73+AA73+AS73)/T73</f>
        <v>0</v>
      </c>
      <c r="AX73" s="230" t="e">
        <f t="shared" ref="AX73:AX136" si="41">+(AK73+AB73+AT73)/V73</f>
        <v>#DIV/0!</v>
      </c>
      <c r="AY73" s="213">
        <v>1</v>
      </c>
      <c r="AZ73" s="207" t="s">
        <v>617</v>
      </c>
      <c r="BA73" s="205">
        <v>0</v>
      </c>
      <c r="BB73" s="229"/>
      <c r="BC73" s="229"/>
      <c r="BD73" s="208">
        <f t="shared" si="26"/>
        <v>0</v>
      </c>
      <c r="BE73" s="208" t="e">
        <f t="shared" si="27"/>
        <v>#DIV/0!</v>
      </c>
      <c r="BF73" s="208">
        <f t="shared" si="28"/>
        <v>0</v>
      </c>
      <c r="BG73" s="208" t="e">
        <f t="shared" si="29"/>
        <v>#DIV/0!</v>
      </c>
      <c r="BH73" s="231">
        <f t="shared" ref="BH73:BH136" si="42">IF(AND(X73=0,AA73=0),"No Prog ni Ejec",IF(X73=0,CONCATENATE("No Prog, Ejec=  ",AA73),AA73/X73))</f>
        <v>0</v>
      </c>
      <c r="BI73" s="231" t="str">
        <f t="shared" ref="BI73:BI136" si="43">IF(AND(Z73=0,AB73=0),"No Prog ni Ejec",IF(Z73=0,CONCATENATE("No Prog, Ejec=  ",AB73),AB73/Z73))</f>
        <v>No Prog ni Ejec</v>
      </c>
      <c r="BJ73" s="231">
        <f t="shared" ref="BJ73:BJ136" si="44">IF(AND(AG73=0,AJ73=0),"No Prog ni Ejec",IF(AG73=0,CONCATENATE("No Prog, Ejec=  ",AJ73),AJ73/AG73))</f>
        <v>0</v>
      </c>
      <c r="BK73" s="231" t="str">
        <f t="shared" ref="BK73:BK136" si="45">IF(AND(AI73=0,AK73=0),"No Prog ni Ejec",IF(AI73=0,CONCATENATE("No Prog, Ejec=  ",AK73),AK73/AI73))</f>
        <v>No Prog ni Ejec</v>
      </c>
      <c r="BL73" s="231">
        <f t="shared" ref="BL73:BL136" si="46">IF(AND(AP73=0,AS73=0),"No Prog ni Ejec",IF(AP73=0,CONCATENATE("No Prog, Ejec=  ",AS73),AS73/AP73))</f>
        <v>0</v>
      </c>
      <c r="BM73" s="231" t="str">
        <f t="shared" ref="BM73:BM136" si="47">IF(AND(AR73=0,AT73=0),"No Prog ni Ejec",IF(AR73=0,CONCATENATE("No Prog, Ejec=  ",AT73),AT73/AR73))</f>
        <v>No Prog ni Ejec</v>
      </c>
      <c r="BN73" s="231">
        <f t="shared" ref="BN73:BN136" si="48">IF(AND(AY73=0,BB73=0),"No Prog ni Ejec",IF(AY73=0,CONCATENATE("No Prog, Ejec=  ",BB73),BB73/AY73))</f>
        <v>0</v>
      </c>
      <c r="BO73" s="231" t="str">
        <f t="shared" ref="BO73:BO136" si="49">IF(AND(BA73=0,BC73=0),"No Prog ni Ejec",IF(BA73=0,CONCATENATE("No Prog, Ejec=  ",BC73),BC73/BA73))</f>
        <v>No Prog ni Ejec</v>
      </c>
      <c r="BP73" s="234"/>
      <c r="BQ73" s="228"/>
    </row>
    <row r="74" spans="1:69" ht="105" x14ac:dyDescent="0.25">
      <c r="A74" s="220">
        <v>11600</v>
      </c>
      <c r="B74" s="203" t="s">
        <v>6</v>
      </c>
      <c r="C74" s="202" t="s">
        <v>267</v>
      </c>
      <c r="D74" s="203" t="s">
        <v>256</v>
      </c>
      <c r="E74" s="202" t="s">
        <v>269</v>
      </c>
      <c r="F74" s="203" t="s">
        <v>159</v>
      </c>
      <c r="G74" s="204" t="s">
        <v>123</v>
      </c>
      <c r="H74" s="208">
        <v>1</v>
      </c>
      <c r="I74" s="202" t="s">
        <v>272</v>
      </c>
      <c r="J74" s="203" t="s">
        <v>598</v>
      </c>
      <c r="K74" s="205">
        <v>0</v>
      </c>
      <c r="L74" s="206">
        <v>1</v>
      </c>
      <c r="M74" s="203" t="s">
        <v>51</v>
      </c>
      <c r="N74" s="203" t="s">
        <v>68</v>
      </c>
      <c r="O74" s="203" t="s">
        <v>21</v>
      </c>
      <c r="P74" s="203" t="s">
        <v>36</v>
      </c>
      <c r="Q74" s="203" t="s">
        <v>75</v>
      </c>
      <c r="R74" s="203" t="s">
        <v>632</v>
      </c>
      <c r="S74" s="203" t="s">
        <v>98</v>
      </c>
      <c r="T74" s="206">
        <v>1</v>
      </c>
      <c r="U74" s="246" t="str">
        <f t="shared" ref="U74:U137" si="50">+J74</f>
        <v>Formular los procesos y procedimientos en el marco del MIPG</v>
      </c>
      <c r="V74" s="247">
        <f t="shared" ref="V74:V137" si="51">+K74</f>
        <v>0</v>
      </c>
      <c r="W74" s="207" t="s">
        <v>117</v>
      </c>
      <c r="X74" s="208">
        <v>0.25</v>
      </c>
      <c r="Y74" s="207" t="s">
        <v>24</v>
      </c>
      <c r="Z74" s="205">
        <v>0</v>
      </c>
      <c r="AA74" s="229"/>
      <c r="AB74" s="229"/>
      <c r="AC74" s="230">
        <f t="shared" si="30"/>
        <v>0</v>
      </c>
      <c r="AD74" s="230" t="e">
        <f t="shared" si="31"/>
        <v>#DIV/0!</v>
      </c>
      <c r="AE74" s="230">
        <f t="shared" si="32"/>
        <v>0</v>
      </c>
      <c r="AF74" s="230" t="e">
        <f t="shared" si="33"/>
        <v>#DIV/0!</v>
      </c>
      <c r="AG74" s="208">
        <v>0.25</v>
      </c>
      <c r="AH74" s="207" t="s">
        <v>24</v>
      </c>
      <c r="AI74" s="205">
        <v>0</v>
      </c>
      <c r="AJ74" s="229"/>
      <c r="AK74" s="229"/>
      <c r="AL74" s="230">
        <f t="shared" si="34"/>
        <v>0</v>
      </c>
      <c r="AM74" s="230" t="e">
        <f t="shared" si="35"/>
        <v>#DIV/0!</v>
      </c>
      <c r="AN74" s="230">
        <f t="shared" si="36"/>
        <v>0</v>
      </c>
      <c r="AO74" s="230" t="e">
        <f t="shared" si="37"/>
        <v>#DIV/0!</v>
      </c>
      <c r="AP74" s="208">
        <v>0.25</v>
      </c>
      <c r="AQ74" s="207" t="s">
        <v>24</v>
      </c>
      <c r="AR74" s="205">
        <v>0</v>
      </c>
      <c r="AS74" s="229"/>
      <c r="AT74" s="229"/>
      <c r="AU74" s="230">
        <f t="shared" si="38"/>
        <v>0</v>
      </c>
      <c r="AV74" s="230" t="e">
        <f t="shared" si="39"/>
        <v>#DIV/0!</v>
      </c>
      <c r="AW74" s="230">
        <f t="shared" si="40"/>
        <v>0</v>
      </c>
      <c r="AX74" s="230" t="e">
        <f t="shared" si="41"/>
        <v>#DIV/0!</v>
      </c>
      <c r="AY74" s="208">
        <v>0.25</v>
      </c>
      <c r="AZ74" s="207" t="s">
        <v>24</v>
      </c>
      <c r="BA74" s="205">
        <v>0</v>
      </c>
      <c r="BB74" s="229"/>
      <c r="BC74" s="229"/>
      <c r="BD74" s="208">
        <f t="shared" ref="BD74:BD137" si="52">+(BB74/AY74)</f>
        <v>0</v>
      </c>
      <c r="BE74" s="208" t="e">
        <f t="shared" ref="BE74:BE137" si="53">+(BC74/BA74)</f>
        <v>#DIV/0!</v>
      </c>
      <c r="BF74" s="208">
        <f t="shared" ref="BF74:BF137" si="54">+(AJ74+AA74+AS74+BB74)/T74</f>
        <v>0</v>
      </c>
      <c r="BG74" s="208" t="e">
        <f t="shared" ref="BG74:BG137" si="55">+(AK74+AB74+AT74+BC74)/V74</f>
        <v>#DIV/0!</v>
      </c>
      <c r="BH74" s="231">
        <f t="shared" si="42"/>
        <v>0</v>
      </c>
      <c r="BI74" s="231" t="str">
        <f t="shared" si="43"/>
        <v>No Prog ni Ejec</v>
      </c>
      <c r="BJ74" s="231">
        <f t="shared" si="44"/>
        <v>0</v>
      </c>
      <c r="BK74" s="231" t="str">
        <f t="shared" si="45"/>
        <v>No Prog ni Ejec</v>
      </c>
      <c r="BL74" s="231">
        <f t="shared" si="46"/>
        <v>0</v>
      </c>
      <c r="BM74" s="231" t="str">
        <f t="shared" si="47"/>
        <v>No Prog ni Ejec</v>
      </c>
      <c r="BN74" s="231">
        <f t="shared" si="48"/>
        <v>0</v>
      </c>
      <c r="BO74" s="231" t="str">
        <f t="shared" si="49"/>
        <v>No Prog ni Ejec</v>
      </c>
      <c r="BP74" s="234"/>
      <c r="BQ74" s="228"/>
    </row>
    <row r="75" spans="1:69" ht="105" x14ac:dyDescent="0.25">
      <c r="A75" s="220">
        <v>11600</v>
      </c>
      <c r="B75" s="203" t="s">
        <v>6</v>
      </c>
      <c r="C75" s="202" t="s">
        <v>267</v>
      </c>
      <c r="D75" s="203" t="s">
        <v>256</v>
      </c>
      <c r="E75" s="202" t="s">
        <v>270</v>
      </c>
      <c r="F75" s="203" t="s">
        <v>127</v>
      </c>
      <c r="G75" s="204" t="s">
        <v>124</v>
      </c>
      <c r="H75" s="202">
        <v>4</v>
      </c>
      <c r="I75" s="202" t="s">
        <v>273</v>
      </c>
      <c r="J75" s="203" t="s">
        <v>128</v>
      </c>
      <c r="K75" s="205">
        <v>0</v>
      </c>
      <c r="L75" s="206">
        <v>1</v>
      </c>
      <c r="M75" s="203" t="s">
        <v>51</v>
      </c>
      <c r="N75" s="203" t="s">
        <v>68</v>
      </c>
      <c r="O75" s="203" t="s">
        <v>21</v>
      </c>
      <c r="P75" s="203" t="s">
        <v>36</v>
      </c>
      <c r="Q75" s="203" t="s">
        <v>75</v>
      </c>
      <c r="R75" s="203" t="s">
        <v>137</v>
      </c>
      <c r="S75" s="203" t="s">
        <v>98</v>
      </c>
      <c r="T75" s="202">
        <v>4</v>
      </c>
      <c r="U75" s="246" t="str">
        <f t="shared" si="50"/>
        <v>Remitir informes trimestrales de los indicadores formulados y las acciones de mejoras</v>
      </c>
      <c r="V75" s="247">
        <f t="shared" si="51"/>
        <v>0</v>
      </c>
      <c r="W75" s="207" t="s">
        <v>117</v>
      </c>
      <c r="X75" s="213">
        <v>1</v>
      </c>
      <c r="Y75" s="207" t="s">
        <v>598</v>
      </c>
      <c r="Z75" s="205">
        <v>0</v>
      </c>
      <c r="AA75" s="229"/>
      <c r="AB75" s="229"/>
      <c r="AC75" s="230">
        <f t="shared" si="30"/>
        <v>0</v>
      </c>
      <c r="AD75" s="230" t="e">
        <f t="shared" si="31"/>
        <v>#DIV/0!</v>
      </c>
      <c r="AE75" s="230">
        <f t="shared" si="32"/>
        <v>0</v>
      </c>
      <c r="AF75" s="230" t="e">
        <f t="shared" si="33"/>
        <v>#DIV/0!</v>
      </c>
      <c r="AG75" s="213">
        <v>1</v>
      </c>
      <c r="AH75" s="207" t="s">
        <v>598</v>
      </c>
      <c r="AI75" s="205">
        <v>0</v>
      </c>
      <c r="AJ75" s="229"/>
      <c r="AK75" s="229"/>
      <c r="AL75" s="230">
        <f t="shared" si="34"/>
        <v>0</v>
      </c>
      <c r="AM75" s="230" t="e">
        <f t="shared" si="35"/>
        <v>#DIV/0!</v>
      </c>
      <c r="AN75" s="230">
        <f t="shared" si="36"/>
        <v>0</v>
      </c>
      <c r="AO75" s="230" t="e">
        <f t="shared" si="37"/>
        <v>#DIV/0!</v>
      </c>
      <c r="AP75" s="213">
        <v>1</v>
      </c>
      <c r="AQ75" s="207" t="s">
        <v>598</v>
      </c>
      <c r="AR75" s="205">
        <v>0</v>
      </c>
      <c r="AS75" s="229"/>
      <c r="AT75" s="229"/>
      <c r="AU75" s="230">
        <f t="shared" si="38"/>
        <v>0</v>
      </c>
      <c r="AV75" s="230" t="e">
        <f t="shared" si="39"/>
        <v>#DIV/0!</v>
      </c>
      <c r="AW75" s="230">
        <f t="shared" si="40"/>
        <v>0</v>
      </c>
      <c r="AX75" s="230" t="e">
        <f t="shared" si="41"/>
        <v>#DIV/0!</v>
      </c>
      <c r="AY75" s="213">
        <v>1</v>
      </c>
      <c r="AZ75" s="207" t="s">
        <v>598</v>
      </c>
      <c r="BA75" s="205">
        <v>0</v>
      </c>
      <c r="BB75" s="229"/>
      <c r="BC75" s="229"/>
      <c r="BD75" s="208">
        <f t="shared" si="52"/>
        <v>0</v>
      </c>
      <c r="BE75" s="208" t="e">
        <f t="shared" si="53"/>
        <v>#DIV/0!</v>
      </c>
      <c r="BF75" s="208">
        <f t="shared" si="54"/>
        <v>0</v>
      </c>
      <c r="BG75" s="208" t="e">
        <f t="shared" si="55"/>
        <v>#DIV/0!</v>
      </c>
      <c r="BH75" s="231">
        <f t="shared" si="42"/>
        <v>0</v>
      </c>
      <c r="BI75" s="231" t="str">
        <f t="shared" si="43"/>
        <v>No Prog ni Ejec</v>
      </c>
      <c r="BJ75" s="231">
        <f t="shared" si="44"/>
        <v>0</v>
      </c>
      <c r="BK75" s="231" t="str">
        <f t="shared" si="45"/>
        <v>No Prog ni Ejec</v>
      </c>
      <c r="BL75" s="231">
        <f t="shared" si="46"/>
        <v>0</v>
      </c>
      <c r="BM75" s="231" t="str">
        <f t="shared" si="47"/>
        <v>No Prog ni Ejec</v>
      </c>
      <c r="BN75" s="231">
        <f t="shared" si="48"/>
        <v>0</v>
      </c>
      <c r="BO75" s="231" t="str">
        <f t="shared" si="49"/>
        <v>No Prog ni Ejec</v>
      </c>
      <c r="BP75" s="234"/>
      <c r="BQ75" s="228"/>
    </row>
    <row r="76" spans="1:69" ht="60" x14ac:dyDescent="0.25">
      <c r="A76" s="220">
        <v>11600</v>
      </c>
      <c r="B76" s="203" t="s">
        <v>6</v>
      </c>
      <c r="C76" s="202" t="s">
        <v>278</v>
      </c>
      <c r="D76" s="203" t="s">
        <v>147</v>
      </c>
      <c r="E76" s="202" t="s">
        <v>279</v>
      </c>
      <c r="F76" s="203" t="s">
        <v>277</v>
      </c>
      <c r="G76" s="204" t="s">
        <v>124</v>
      </c>
      <c r="H76" s="202">
        <v>1</v>
      </c>
      <c r="I76" s="202" t="s">
        <v>282</v>
      </c>
      <c r="J76" s="203" t="s">
        <v>280</v>
      </c>
      <c r="K76" s="205">
        <v>0</v>
      </c>
      <c r="L76" s="206">
        <v>1</v>
      </c>
      <c r="M76" s="203" t="s">
        <v>46</v>
      </c>
      <c r="N76" s="203" t="s">
        <v>73</v>
      </c>
      <c r="O76" s="203" t="s">
        <v>37</v>
      </c>
      <c r="P76" s="203" t="s">
        <v>40</v>
      </c>
      <c r="Q76" s="203" t="s">
        <v>228</v>
      </c>
      <c r="R76" s="203" t="s">
        <v>633</v>
      </c>
      <c r="S76" s="203" t="s">
        <v>99</v>
      </c>
      <c r="T76" s="202">
        <v>1</v>
      </c>
      <c r="U76" s="246" t="str">
        <f t="shared" si="50"/>
        <v>Desarrollo e implementación del PETI</v>
      </c>
      <c r="V76" s="247">
        <f t="shared" si="51"/>
        <v>0</v>
      </c>
      <c r="W76" s="207" t="s">
        <v>117</v>
      </c>
      <c r="X76" s="213">
        <v>0</v>
      </c>
      <c r="Y76" s="207" t="s">
        <v>128</v>
      </c>
      <c r="Z76" s="205">
        <v>0</v>
      </c>
      <c r="AA76" s="229"/>
      <c r="AB76" s="229"/>
      <c r="AC76" s="230" t="e">
        <f t="shared" si="30"/>
        <v>#DIV/0!</v>
      </c>
      <c r="AD76" s="230" t="e">
        <f t="shared" si="31"/>
        <v>#DIV/0!</v>
      </c>
      <c r="AE76" s="230">
        <f t="shared" si="32"/>
        <v>0</v>
      </c>
      <c r="AF76" s="230" t="e">
        <f t="shared" si="33"/>
        <v>#DIV/0!</v>
      </c>
      <c r="AG76" s="213">
        <v>1</v>
      </c>
      <c r="AH76" s="207" t="s">
        <v>598</v>
      </c>
      <c r="AI76" s="205">
        <v>0</v>
      </c>
      <c r="AJ76" s="229"/>
      <c r="AK76" s="229"/>
      <c r="AL76" s="230">
        <f t="shared" si="34"/>
        <v>0</v>
      </c>
      <c r="AM76" s="230" t="e">
        <f t="shared" si="35"/>
        <v>#DIV/0!</v>
      </c>
      <c r="AN76" s="230">
        <f t="shared" si="36"/>
        <v>0</v>
      </c>
      <c r="AO76" s="230" t="e">
        <f t="shared" si="37"/>
        <v>#DIV/0!</v>
      </c>
      <c r="AP76" s="213">
        <v>0</v>
      </c>
      <c r="AQ76" s="207" t="s">
        <v>598</v>
      </c>
      <c r="AR76" s="205">
        <v>0</v>
      </c>
      <c r="AS76" s="229"/>
      <c r="AT76" s="229"/>
      <c r="AU76" s="230" t="e">
        <f t="shared" si="38"/>
        <v>#DIV/0!</v>
      </c>
      <c r="AV76" s="230" t="e">
        <f t="shared" si="39"/>
        <v>#DIV/0!</v>
      </c>
      <c r="AW76" s="230">
        <f t="shared" si="40"/>
        <v>0</v>
      </c>
      <c r="AX76" s="230" t="e">
        <f t="shared" si="41"/>
        <v>#DIV/0!</v>
      </c>
      <c r="AY76" s="213">
        <v>0</v>
      </c>
      <c r="AZ76" s="207" t="s">
        <v>598</v>
      </c>
      <c r="BA76" s="205">
        <v>0</v>
      </c>
      <c r="BB76" s="229"/>
      <c r="BC76" s="229"/>
      <c r="BD76" s="208" t="e">
        <f t="shared" si="52"/>
        <v>#DIV/0!</v>
      </c>
      <c r="BE76" s="208" t="e">
        <f t="shared" si="53"/>
        <v>#DIV/0!</v>
      </c>
      <c r="BF76" s="208">
        <f t="shared" si="54"/>
        <v>0</v>
      </c>
      <c r="BG76" s="208" t="e">
        <f t="shared" si="55"/>
        <v>#DIV/0!</v>
      </c>
      <c r="BH76" s="231" t="str">
        <f t="shared" si="42"/>
        <v>No Prog ni Ejec</v>
      </c>
      <c r="BI76" s="231" t="str">
        <f t="shared" si="43"/>
        <v>No Prog ni Ejec</v>
      </c>
      <c r="BJ76" s="231">
        <f t="shared" si="44"/>
        <v>0</v>
      </c>
      <c r="BK76" s="231" t="str">
        <f t="shared" si="45"/>
        <v>No Prog ni Ejec</v>
      </c>
      <c r="BL76" s="231" t="str">
        <f t="shared" si="46"/>
        <v>No Prog ni Ejec</v>
      </c>
      <c r="BM76" s="231" t="str">
        <f t="shared" si="47"/>
        <v>No Prog ni Ejec</v>
      </c>
      <c r="BN76" s="231" t="str">
        <f t="shared" si="48"/>
        <v>No Prog ni Ejec</v>
      </c>
      <c r="BO76" s="231" t="str">
        <f t="shared" si="49"/>
        <v>No Prog ni Ejec</v>
      </c>
      <c r="BP76" s="234"/>
      <c r="BQ76" s="228"/>
    </row>
    <row r="77" spans="1:69" ht="150" x14ac:dyDescent="0.25">
      <c r="A77" s="220">
        <v>11600</v>
      </c>
      <c r="B77" s="203" t="s">
        <v>6</v>
      </c>
      <c r="C77" s="202" t="s">
        <v>278</v>
      </c>
      <c r="D77" s="203" t="s">
        <v>147</v>
      </c>
      <c r="E77" s="202" t="s">
        <v>513</v>
      </c>
      <c r="F77" s="203" t="s">
        <v>283</v>
      </c>
      <c r="G77" s="204" t="s">
        <v>123</v>
      </c>
      <c r="H77" s="208">
        <v>1</v>
      </c>
      <c r="I77" s="202" t="s">
        <v>514</v>
      </c>
      <c r="J77" s="203" t="s">
        <v>281</v>
      </c>
      <c r="K77" s="205">
        <v>5073602759</v>
      </c>
      <c r="L77" s="206">
        <v>1</v>
      </c>
      <c r="M77" s="203" t="s">
        <v>46</v>
      </c>
      <c r="N77" s="203" t="s">
        <v>73</v>
      </c>
      <c r="O77" s="203" t="s">
        <v>37</v>
      </c>
      <c r="P77" s="203" t="s">
        <v>40</v>
      </c>
      <c r="Q77" s="203" t="s">
        <v>228</v>
      </c>
      <c r="R77" s="203" t="s">
        <v>634</v>
      </c>
      <c r="S77" s="203" t="s">
        <v>99</v>
      </c>
      <c r="T77" s="206">
        <v>1</v>
      </c>
      <c r="U77" s="246" t="str">
        <f t="shared" si="50"/>
        <v>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v>
      </c>
      <c r="V77" s="247">
        <f t="shared" si="51"/>
        <v>5073602759</v>
      </c>
      <c r="W77" s="207" t="s">
        <v>117</v>
      </c>
      <c r="X77" s="208">
        <v>0.13219897304087358</v>
      </c>
      <c r="Y77" s="207" t="s">
        <v>280</v>
      </c>
      <c r="Z77" s="205">
        <v>670725074.35714281</v>
      </c>
      <c r="AA77" s="229"/>
      <c r="AB77" s="229"/>
      <c r="AC77" s="230">
        <f t="shared" si="30"/>
        <v>0</v>
      </c>
      <c r="AD77" s="230">
        <f t="shared" si="31"/>
        <v>0</v>
      </c>
      <c r="AE77" s="230">
        <f t="shared" si="32"/>
        <v>0</v>
      </c>
      <c r="AF77" s="230">
        <f t="shared" si="33"/>
        <v>0</v>
      </c>
      <c r="AG77" s="208">
        <v>0.15915595257019777</v>
      </c>
      <c r="AH77" s="207" t="s">
        <v>280</v>
      </c>
      <c r="AI77" s="205">
        <v>807494080.07142854</v>
      </c>
      <c r="AJ77" s="229"/>
      <c r="AK77" s="229"/>
      <c r="AL77" s="230">
        <f t="shared" si="34"/>
        <v>0</v>
      </c>
      <c r="AM77" s="230">
        <f t="shared" si="35"/>
        <v>0</v>
      </c>
      <c r="AN77" s="230">
        <f t="shared" si="36"/>
        <v>0</v>
      </c>
      <c r="AO77" s="230">
        <f t="shared" si="37"/>
        <v>0</v>
      </c>
      <c r="AP77" s="208">
        <v>0.32737162236934764</v>
      </c>
      <c r="AQ77" s="207" t="s">
        <v>280</v>
      </c>
      <c r="AR77" s="205">
        <v>1660953566.4714284</v>
      </c>
      <c r="AS77" s="229"/>
      <c r="AT77" s="229"/>
      <c r="AU77" s="230">
        <f t="shared" si="38"/>
        <v>0</v>
      </c>
      <c r="AV77" s="230">
        <f t="shared" si="39"/>
        <v>0</v>
      </c>
      <c r="AW77" s="230">
        <f t="shared" si="40"/>
        <v>0</v>
      </c>
      <c r="AX77" s="230">
        <f t="shared" si="41"/>
        <v>0</v>
      </c>
      <c r="AY77" s="208">
        <v>0.38127345201958091</v>
      </c>
      <c r="AZ77" s="207" t="s">
        <v>280</v>
      </c>
      <c r="BA77" s="205">
        <v>1934430038.0999999</v>
      </c>
      <c r="BB77" s="229"/>
      <c r="BC77" s="229"/>
      <c r="BD77" s="208">
        <f t="shared" si="52"/>
        <v>0</v>
      </c>
      <c r="BE77" s="208">
        <f t="shared" si="53"/>
        <v>0</v>
      </c>
      <c r="BF77" s="208">
        <f t="shared" si="54"/>
        <v>0</v>
      </c>
      <c r="BG77" s="208">
        <f t="shared" si="55"/>
        <v>0</v>
      </c>
      <c r="BH77" s="231">
        <f t="shared" si="42"/>
        <v>0</v>
      </c>
      <c r="BI77" s="231">
        <f t="shared" si="43"/>
        <v>0</v>
      </c>
      <c r="BJ77" s="231">
        <f t="shared" si="44"/>
        <v>0</v>
      </c>
      <c r="BK77" s="231">
        <f t="shared" si="45"/>
        <v>0</v>
      </c>
      <c r="BL77" s="231">
        <f t="shared" si="46"/>
        <v>0</v>
      </c>
      <c r="BM77" s="231">
        <f t="shared" si="47"/>
        <v>0</v>
      </c>
      <c r="BN77" s="231">
        <f t="shared" si="48"/>
        <v>0</v>
      </c>
      <c r="BO77" s="231">
        <f t="shared" si="49"/>
        <v>0</v>
      </c>
      <c r="BP77" s="234"/>
      <c r="BQ77" s="228"/>
    </row>
    <row r="78" spans="1:69" ht="150" x14ac:dyDescent="0.25">
      <c r="A78" s="220">
        <v>11600</v>
      </c>
      <c r="B78" s="203" t="s">
        <v>6</v>
      </c>
      <c r="C78" s="202" t="s">
        <v>278</v>
      </c>
      <c r="D78" s="203" t="s">
        <v>147</v>
      </c>
      <c r="E78" s="202" t="s">
        <v>516</v>
      </c>
      <c r="F78" s="203" t="s">
        <v>285</v>
      </c>
      <c r="G78" s="204" t="s">
        <v>123</v>
      </c>
      <c r="H78" s="208">
        <v>1</v>
      </c>
      <c r="I78" s="202" t="s">
        <v>517</v>
      </c>
      <c r="J78" s="203" t="s">
        <v>284</v>
      </c>
      <c r="K78" s="205">
        <v>1024732093</v>
      </c>
      <c r="L78" s="206">
        <v>1</v>
      </c>
      <c r="M78" s="203" t="s">
        <v>46</v>
      </c>
      <c r="N78" s="203" t="s">
        <v>73</v>
      </c>
      <c r="O78" s="203" t="s">
        <v>37</v>
      </c>
      <c r="P78" s="203" t="s">
        <v>40</v>
      </c>
      <c r="Q78" s="203" t="s">
        <v>228</v>
      </c>
      <c r="R78" s="203" t="s">
        <v>379</v>
      </c>
      <c r="S78" s="203" t="s">
        <v>99</v>
      </c>
      <c r="T78" s="206">
        <v>1</v>
      </c>
      <c r="U78" s="246" t="str">
        <f t="shared" si="50"/>
        <v>Gestionar y administrar los procesos de adquisición y actualización del licenciamiento, requerido para el desarrollo de las actividades de la Entidad.</v>
      </c>
      <c r="V78" s="247">
        <f t="shared" si="51"/>
        <v>1024732093</v>
      </c>
      <c r="W78" s="207" t="s">
        <v>117</v>
      </c>
      <c r="X78" s="208">
        <v>0</v>
      </c>
      <c r="Y78" s="207" t="s">
        <v>281</v>
      </c>
      <c r="Z78" s="205">
        <v>0</v>
      </c>
      <c r="AA78" s="229"/>
      <c r="AB78" s="229"/>
      <c r="AC78" s="230" t="e">
        <f t="shared" si="30"/>
        <v>#DIV/0!</v>
      </c>
      <c r="AD78" s="230" t="e">
        <f t="shared" si="31"/>
        <v>#DIV/0!</v>
      </c>
      <c r="AE78" s="230">
        <f t="shared" si="32"/>
        <v>0</v>
      </c>
      <c r="AF78" s="230">
        <f t="shared" si="33"/>
        <v>0</v>
      </c>
      <c r="AG78" s="208">
        <v>0.10208131541362782</v>
      </c>
      <c r="AH78" s="207" t="s">
        <v>281</v>
      </c>
      <c r="AI78" s="205">
        <v>104606000</v>
      </c>
      <c r="AJ78" s="229"/>
      <c r="AK78" s="229"/>
      <c r="AL78" s="230">
        <f t="shared" si="34"/>
        <v>0</v>
      </c>
      <c r="AM78" s="230">
        <f t="shared" si="35"/>
        <v>0</v>
      </c>
      <c r="AN78" s="230">
        <f t="shared" si="36"/>
        <v>0</v>
      </c>
      <c r="AO78" s="230">
        <f t="shared" si="37"/>
        <v>0</v>
      </c>
      <c r="AP78" s="208">
        <v>0.33293564174533957</v>
      </c>
      <c r="AQ78" s="207" t="s">
        <v>281</v>
      </c>
      <c r="AR78" s="205">
        <v>341169837</v>
      </c>
      <c r="AS78" s="229"/>
      <c r="AT78" s="229"/>
      <c r="AU78" s="230">
        <f t="shared" si="38"/>
        <v>0</v>
      </c>
      <c r="AV78" s="230">
        <f t="shared" si="39"/>
        <v>0</v>
      </c>
      <c r="AW78" s="230">
        <f t="shared" si="40"/>
        <v>0</v>
      </c>
      <c r="AX78" s="230">
        <f t="shared" si="41"/>
        <v>0</v>
      </c>
      <c r="AY78" s="208">
        <v>0.56498304284103262</v>
      </c>
      <c r="AZ78" s="207" t="s">
        <v>281</v>
      </c>
      <c r="BA78" s="205">
        <v>578956256</v>
      </c>
      <c r="BB78" s="229"/>
      <c r="BC78" s="229"/>
      <c r="BD78" s="208">
        <f t="shared" si="52"/>
        <v>0</v>
      </c>
      <c r="BE78" s="208">
        <f t="shared" si="53"/>
        <v>0</v>
      </c>
      <c r="BF78" s="208">
        <f t="shared" si="54"/>
        <v>0</v>
      </c>
      <c r="BG78" s="208">
        <f t="shared" si="55"/>
        <v>0</v>
      </c>
      <c r="BH78" s="231" t="str">
        <f t="shared" si="42"/>
        <v>No Prog ni Ejec</v>
      </c>
      <c r="BI78" s="231" t="str">
        <f t="shared" si="43"/>
        <v>No Prog ni Ejec</v>
      </c>
      <c r="BJ78" s="231">
        <f t="shared" si="44"/>
        <v>0</v>
      </c>
      <c r="BK78" s="231">
        <f t="shared" si="45"/>
        <v>0</v>
      </c>
      <c r="BL78" s="231">
        <f t="shared" si="46"/>
        <v>0</v>
      </c>
      <c r="BM78" s="231">
        <f t="shared" si="47"/>
        <v>0</v>
      </c>
      <c r="BN78" s="231">
        <f t="shared" si="48"/>
        <v>0</v>
      </c>
      <c r="BO78" s="231">
        <f t="shared" si="49"/>
        <v>0</v>
      </c>
      <c r="BP78" s="234"/>
      <c r="BQ78" s="228"/>
    </row>
    <row r="79" spans="1:69" ht="75" x14ac:dyDescent="0.25">
      <c r="A79" s="220">
        <v>11600</v>
      </c>
      <c r="B79" s="203" t="s">
        <v>6</v>
      </c>
      <c r="C79" s="202" t="s">
        <v>278</v>
      </c>
      <c r="D79" s="203" t="s">
        <v>147</v>
      </c>
      <c r="E79" s="202" t="s">
        <v>518</v>
      </c>
      <c r="F79" s="203" t="s">
        <v>287</v>
      </c>
      <c r="G79" s="204" t="s">
        <v>123</v>
      </c>
      <c r="H79" s="208">
        <v>1</v>
      </c>
      <c r="I79" s="202" t="s">
        <v>519</v>
      </c>
      <c r="J79" s="203" t="s">
        <v>287</v>
      </c>
      <c r="K79" s="205">
        <v>180000000</v>
      </c>
      <c r="L79" s="206">
        <v>1</v>
      </c>
      <c r="M79" s="203" t="s">
        <v>46</v>
      </c>
      <c r="N79" s="203" t="s">
        <v>73</v>
      </c>
      <c r="O79" s="203" t="s">
        <v>37</v>
      </c>
      <c r="P79" s="203" t="s">
        <v>40</v>
      </c>
      <c r="Q79" s="203" t="s">
        <v>228</v>
      </c>
      <c r="R79" s="203" t="s">
        <v>634</v>
      </c>
      <c r="S79" s="203" t="s">
        <v>99</v>
      </c>
      <c r="T79" s="206">
        <v>1</v>
      </c>
      <c r="U79" s="246" t="str">
        <f t="shared" si="50"/>
        <v>Adquisición de bienes y/o servicios para la seguridad de la información</v>
      </c>
      <c r="V79" s="247">
        <f t="shared" si="51"/>
        <v>180000000</v>
      </c>
      <c r="W79" s="207" t="s">
        <v>117</v>
      </c>
      <c r="X79" s="208">
        <v>0</v>
      </c>
      <c r="Y79" s="207" t="s">
        <v>284</v>
      </c>
      <c r="Z79" s="205">
        <v>0</v>
      </c>
      <c r="AA79" s="229"/>
      <c r="AB79" s="229"/>
      <c r="AC79" s="230" t="e">
        <f t="shared" si="30"/>
        <v>#DIV/0!</v>
      </c>
      <c r="AD79" s="230" t="e">
        <f t="shared" si="31"/>
        <v>#DIV/0!</v>
      </c>
      <c r="AE79" s="230">
        <f t="shared" si="32"/>
        <v>0</v>
      </c>
      <c r="AF79" s="230">
        <f t="shared" si="33"/>
        <v>0</v>
      </c>
      <c r="AG79" s="208">
        <v>0</v>
      </c>
      <c r="AH79" s="207" t="s">
        <v>284</v>
      </c>
      <c r="AI79" s="205">
        <v>0</v>
      </c>
      <c r="AJ79" s="229"/>
      <c r="AK79" s="229"/>
      <c r="AL79" s="230" t="e">
        <f t="shared" si="34"/>
        <v>#DIV/0!</v>
      </c>
      <c r="AM79" s="230" t="e">
        <f t="shared" si="35"/>
        <v>#DIV/0!</v>
      </c>
      <c r="AN79" s="230">
        <f t="shared" si="36"/>
        <v>0</v>
      </c>
      <c r="AO79" s="230">
        <f t="shared" si="37"/>
        <v>0</v>
      </c>
      <c r="AP79" s="208">
        <v>0.5</v>
      </c>
      <c r="AQ79" s="207" t="s">
        <v>284</v>
      </c>
      <c r="AR79" s="205">
        <v>90000000</v>
      </c>
      <c r="AS79" s="229"/>
      <c r="AT79" s="229"/>
      <c r="AU79" s="230">
        <f t="shared" si="38"/>
        <v>0</v>
      </c>
      <c r="AV79" s="230">
        <f t="shared" si="39"/>
        <v>0</v>
      </c>
      <c r="AW79" s="230">
        <f t="shared" si="40"/>
        <v>0</v>
      </c>
      <c r="AX79" s="230">
        <f t="shared" si="41"/>
        <v>0</v>
      </c>
      <c r="AY79" s="208">
        <v>0.5</v>
      </c>
      <c r="AZ79" s="207" t="s">
        <v>284</v>
      </c>
      <c r="BA79" s="205">
        <v>90000000</v>
      </c>
      <c r="BB79" s="229"/>
      <c r="BC79" s="229"/>
      <c r="BD79" s="208">
        <f t="shared" si="52"/>
        <v>0</v>
      </c>
      <c r="BE79" s="208">
        <f t="shared" si="53"/>
        <v>0</v>
      </c>
      <c r="BF79" s="208">
        <f t="shared" si="54"/>
        <v>0</v>
      </c>
      <c r="BG79" s="208">
        <f t="shared" si="55"/>
        <v>0</v>
      </c>
      <c r="BH79" s="231" t="str">
        <f t="shared" si="42"/>
        <v>No Prog ni Ejec</v>
      </c>
      <c r="BI79" s="231" t="str">
        <f t="shared" si="43"/>
        <v>No Prog ni Ejec</v>
      </c>
      <c r="BJ79" s="231" t="str">
        <f t="shared" si="44"/>
        <v>No Prog ni Ejec</v>
      </c>
      <c r="BK79" s="231" t="str">
        <f t="shared" si="45"/>
        <v>No Prog ni Ejec</v>
      </c>
      <c r="BL79" s="231">
        <f t="shared" si="46"/>
        <v>0</v>
      </c>
      <c r="BM79" s="231">
        <f t="shared" si="47"/>
        <v>0</v>
      </c>
      <c r="BN79" s="231">
        <f t="shared" si="48"/>
        <v>0</v>
      </c>
      <c r="BO79" s="231">
        <f t="shared" si="49"/>
        <v>0</v>
      </c>
      <c r="BP79" s="234"/>
      <c r="BQ79" s="228"/>
    </row>
    <row r="80" spans="1:69" ht="105" x14ac:dyDescent="0.25">
      <c r="A80" s="220">
        <v>11600</v>
      </c>
      <c r="B80" s="203" t="s">
        <v>6</v>
      </c>
      <c r="C80" s="202" t="s">
        <v>278</v>
      </c>
      <c r="D80" s="203" t="s">
        <v>147</v>
      </c>
      <c r="E80" s="202" t="s">
        <v>520</v>
      </c>
      <c r="F80" s="203" t="s">
        <v>562</v>
      </c>
      <c r="G80" s="204" t="s">
        <v>123</v>
      </c>
      <c r="H80" s="208">
        <v>1</v>
      </c>
      <c r="I80" s="202" t="s">
        <v>521</v>
      </c>
      <c r="J80" s="203" t="s">
        <v>635</v>
      </c>
      <c r="K80" s="205">
        <v>815594000</v>
      </c>
      <c r="L80" s="206">
        <v>1</v>
      </c>
      <c r="M80" s="203" t="s">
        <v>46</v>
      </c>
      <c r="N80" s="203" t="s">
        <v>73</v>
      </c>
      <c r="O80" s="203" t="s">
        <v>37</v>
      </c>
      <c r="P80" s="203" t="s">
        <v>40</v>
      </c>
      <c r="Q80" s="203" t="s">
        <v>228</v>
      </c>
      <c r="R80" s="203" t="s">
        <v>636</v>
      </c>
      <c r="S80" s="203" t="s">
        <v>99</v>
      </c>
      <c r="T80" s="206">
        <v>1</v>
      </c>
      <c r="U80" s="246" t="str">
        <f t="shared" si="50"/>
        <v>Implementación de estrategias, instrumentos y herramientas</v>
      </c>
      <c r="V80" s="247">
        <f t="shared" si="51"/>
        <v>815594000</v>
      </c>
      <c r="W80" s="207" t="s">
        <v>117</v>
      </c>
      <c r="X80" s="208">
        <v>7.0000000000000007E-2</v>
      </c>
      <c r="Y80" s="207" t="s">
        <v>287</v>
      </c>
      <c r="Z80" s="205">
        <f>+V80*X80</f>
        <v>57091580.000000007</v>
      </c>
      <c r="AA80" s="229"/>
      <c r="AB80" s="229"/>
      <c r="AC80" s="230">
        <f t="shared" si="30"/>
        <v>0</v>
      </c>
      <c r="AD80" s="230">
        <f t="shared" si="31"/>
        <v>0</v>
      </c>
      <c r="AE80" s="230">
        <f t="shared" si="32"/>
        <v>0</v>
      </c>
      <c r="AF80" s="230">
        <f t="shared" si="33"/>
        <v>0</v>
      </c>
      <c r="AG80" s="208">
        <v>0.27</v>
      </c>
      <c r="AH80" s="207" t="s">
        <v>287</v>
      </c>
      <c r="AI80" s="205">
        <f>+AG80*V80</f>
        <v>220210380</v>
      </c>
      <c r="AJ80" s="272"/>
      <c r="AK80" s="229"/>
      <c r="AL80" s="230">
        <f t="shared" si="34"/>
        <v>0</v>
      </c>
      <c r="AM80" s="230">
        <f t="shared" si="35"/>
        <v>0</v>
      </c>
      <c r="AN80" s="230">
        <f t="shared" si="36"/>
        <v>0</v>
      </c>
      <c r="AO80" s="230">
        <f t="shared" si="37"/>
        <v>0</v>
      </c>
      <c r="AP80" s="208">
        <v>0.35</v>
      </c>
      <c r="AQ80" s="207" t="s">
        <v>287</v>
      </c>
      <c r="AR80" s="205">
        <f>+AP80*V80</f>
        <v>285457900</v>
      </c>
      <c r="AS80" s="272"/>
      <c r="AT80" s="229"/>
      <c r="AU80" s="230">
        <f t="shared" si="38"/>
        <v>0</v>
      </c>
      <c r="AV80" s="230">
        <f t="shared" si="39"/>
        <v>0</v>
      </c>
      <c r="AW80" s="230">
        <f t="shared" si="40"/>
        <v>0</v>
      </c>
      <c r="AX80" s="230">
        <f t="shared" si="41"/>
        <v>0</v>
      </c>
      <c r="AY80" s="208">
        <v>0.31</v>
      </c>
      <c r="AZ80" s="207" t="s">
        <v>287</v>
      </c>
      <c r="BA80" s="205">
        <f>+AY80*V80</f>
        <v>252834140</v>
      </c>
      <c r="BB80" s="229"/>
      <c r="BC80" s="229"/>
      <c r="BD80" s="208">
        <f t="shared" si="52"/>
        <v>0</v>
      </c>
      <c r="BE80" s="208">
        <f t="shared" si="53"/>
        <v>0</v>
      </c>
      <c r="BF80" s="208">
        <f t="shared" si="54"/>
        <v>0</v>
      </c>
      <c r="BG80" s="208">
        <f t="shared" si="55"/>
        <v>0</v>
      </c>
      <c r="BH80" s="231">
        <f t="shared" si="42"/>
        <v>0</v>
      </c>
      <c r="BI80" s="231">
        <f t="shared" si="43"/>
        <v>0</v>
      </c>
      <c r="BJ80" s="231">
        <f t="shared" si="44"/>
        <v>0</v>
      </c>
      <c r="BK80" s="231">
        <f t="shared" si="45"/>
        <v>0</v>
      </c>
      <c r="BL80" s="231">
        <f t="shared" si="46"/>
        <v>0</v>
      </c>
      <c r="BM80" s="231">
        <f t="shared" si="47"/>
        <v>0</v>
      </c>
      <c r="BN80" s="231">
        <f t="shared" si="48"/>
        <v>0</v>
      </c>
      <c r="BO80" s="231">
        <f t="shared" si="49"/>
        <v>0</v>
      </c>
      <c r="BP80" s="234"/>
      <c r="BQ80" s="228"/>
    </row>
    <row r="81" spans="1:69" ht="60" x14ac:dyDescent="0.25">
      <c r="A81" s="220">
        <v>11600</v>
      </c>
      <c r="B81" s="203" t="s">
        <v>6</v>
      </c>
      <c r="C81" s="202" t="s">
        <v>278</v>
      </c>
      <c r="D81" s="203" t="s">
        <v>147</v>
      </c>
      <c r="E81" s="202" t="s">
        <v>515</v>
      </c>
      <c r="F81" s="203" t="s">
        <v>637</v>
      </c>
      <c r="G81" s="204" t="s">
        <v>123</v>
      </c>
      <c r="H81" s="208">
        <v>1</v>
      </c>
      <c r="I81" s="202" t="s">
        <v>522</v>
      </c>
      <c r="J81" s="203" t="s">
        <v>637</v>
      </c>
      <c r="K81" s="205">
        <v>816000000</v>
      </c>
      <c r="L81" s="206">
        <v>1</v>
      </c>
      <c r="M81" s="203" t="s">
        <v>46</v>
      </c>
      <c r="N81" s="203" t="s">
        <v>73</v>
      </c>
      <c r="O81" s="203" t="s">
        <v>37</v>
      </c>
      <c r="P81" s="203" t="s">
        <v>40</v>
      </c>
      <c r="Q81" s="203" t="s">
        <v>228</v>
      </c>
      <c r="R81" s="203" t="s">
        <v>760</v>
      </c>
      <c r="S81" s="203" t="s">
        <v>99</v>
      </c>
      <c r="T81" s="206">
        <v>1</v>
      </c>
      <c r="U81" s="246" t="str">
        <f t="shared" si="50"/>
        <v>Desarrollo de nuevos Sistemas de información</v>
      </c>
      <c r="V81" s="247">
        <f t="shared" si="51"/>
        <v>816000000</v>
      </c>
      <c r="W81" s="207" t="s">
        <v>117</v>
      </c>
      <c r="X81" s="208">
        <v>0</v>
      </c>
      <c r="Y81" s="207" t="s">
        <v>287</v>
      </c>
      <c r="Z81" s="205">
        <v>0</v>
      </c>
      <c r="AA81" s="229"/>
      <c r="AB81" s="229"/>
      <c r="AC81" s="230" t="e">
        <f t="shared" si="30"/>
        <v>#DIV/0!</v>
      </c>
      <c r="AD81" s="230" t="e">
        <f t="shared" si="31"/>
        <v>#DIV/0!</v>
      </c>
      <c r="AE81" s="230">
        <f t="shared" si="32"/>
        <v>0</v>
      </c>
      <c r="AF81" s="230">
        <f t="shared" si="33"/>
        <v>0</v>
      </c>
      <c r="AG81" s="208">
        <v>0</v>
      </c>
      <c r="AH81" s="207" t="s">
        <v>287</v>
      </c>
      <c r="AI81" s="205">
        <v>0</v>
      </c>
      <c r="AJ81" s="229"/>
      <c r="AK81" s="229"/>
      <c r="AL81" s="230" t="e">
        <f t="shared" si="34"/>
        <v>#DIV/0!</v>
      </c>
      <c r="AM81" s="230" t="e">
        <f t="shared" si="35"/>
        <v>#DIV/0!</v>
      </c>
      <c r="AN81" s="230">
        <f t="shared" si="36"/>
        <v>0</v>
      </c>
      <c r="AO81" s="230">
        <f t="shared" si="37"/>
        <v>0</v>
      </c>
      <c r="AP81" s="208">
        <v>0.5</v>
      </c>
      <c r="AQ81" s="207" t="s">
        <v>287</v>
      </c>
      <c r="AR81" s="205">
        <v>408000000</v>
      </c>
      <c r="AS81" s="229"/>
      <c r="AT81" s="229"/>
      <c r="AU81" s="230">
        <f t="shared" si="38"/>
        <v>0</v>
      </c>
      <c r="AV81" s="230">
        <f t="shared" si="39"/>
        <v>0</v>
      </c>
      <c r="AW81" s="230">
        <f t="shared" si="40"/>
        <v>0</v>
      </c>
      <c r="AX81" s="230">
        <f t="shared" si="41"/>
        <v>0</v>
      </c>
      <c r="AY81" s="208">
        <v>0.5</v>
      </c>
      <c r="AZ81" s="207" t="s">
        <v>287</v>
      </c>
      <c r="BA81" s="205">
        <v>408000000</v>
      </c>
      <c r="BB81" s="229"/>
      <c r="BC81" s="229"/>
      <c r="BD81" s="208">
        <f t="shared" si="52"/>
        <v>0</v>
      </c>
      <c r="BE81" s="208">
        <f t="shared" si="53"/>
        <v>0</v>
      </c>
      <c r="BF81" s="208">
        <f t="shared" si="54"/>
        <v>0</v>
      </c>
      <c r="BG81" s="208">
        <f t="shared" si="55"/>
        <v>0</v>
      </c>
      <c r="BH81" s="231" t="str">
        <f t="shared" si="42"/>
        <v>No Prog ni Ejec</v>
      </c>
      <c r="BI81" s="231" t="str">
        <f t="shared" si="43"/>
        <v>No Prog ni Ejec</v>
      </c>
      <c r="BJ81" s="231" t="str">
        <f t="shared" si="44"/>
        <v>No Prog ni Ejec</v>
      </c>
      <c r="BK81" s="231" t="str">
        <f t="shared" si="45"/>
        <v>No Prog ni Ejec</v>
      </c>
      <c r="BL81" s="231">
        <f t="shared" si="46"/>
        <v>0</v>
      </c>
      <c r="BM81" s="231">
        <f t="shared" si="47"/>
        <v>0</v>
      </c>
      <c r="BN81" s="231">
        <f t="shared" si="48"/>
        <v>0</v>
      </c>
      <c r="BO81" s="231">
        <f t="shared" si="49"/>
        <v>0</v>
      </c>
      <c r="BP81" s="234"/>
      <c r="BQ81" s="228"/>
    </row>
    <row r="82" spans="1:69" ht="60" x14ac:dyDescent="0.25">
      <c r="A82" s="220">
        <v>11600</v>
      </c>
      <c r="B82" s="203" t="s">
        <v>6</v>
      </c>
      <c r="C82" s="202" t="s">
        <v>278</v>
      </c>
      <c r="D82" s="203" t="s">
        <v>147</v>
      </c>
      <c r="E82" s="202" t="s">
        <v>523</v>
      </c>
      <c r="F82" s="203" t="s">
        <v>286</v>
      </c>
      <c r="G82" s="204" t="s">
        <v>123</v>
      </c>
      <c r="H82" s="208">
        <v>1</v>
      </c>
      <c r="I82" s="202" t="s">
        <v>524</v>
      </c>
      <c r="J82" s="203" t="s">
        <v>637</v>
      </c>
      <c r="K82" s="205">
        <v>48960000</v>
      </c>
      <c r="L82" s="206">
        <v>1</v>
      </c>
      <c r="M82" s="203" t="s">
        <v>46</v>
      </c>
      <c r="N82" s="203" t="s">
        <v>73</v>
      </c>
      <c r="O82" s="203" t="s">
        <v>37</v>
      </c>
      <c r="P82" s="203" t="s">
        <v>40</v>
      </c>
      <c r="Q82" s="203" t="s">
        <v>228</v>
      </c>
      <c r="R82" s="203" t="s">
        <v>379</v>
      </c>
      <c r="S82" s="203" t="s">
        <v>99</v>
      </c>
      <c r="T82" s="206">
        <v>1</v>
      </c>
      <c r="U82" s="246" t="str">
        <f t="shared" si="50"/>
        <v>Desarrollo de nuevos Sistemas de información</v>
      </c>
      <c r="V82" s="247">
        <f t="shared" si="51"/>
        <v>48960000</v>
      </c>
      <c r="W82" s="207" t="s">
        <v>117</v>
      </c>
      <c r="X82" s="208">
        <v>0.25</v>
      </c>
      <c r="Y82" s="207" t="s">
        <v>637</v>
      </c>
      <c r="Z82" s="205">
        <v>12240000</v>
      </c>
      <c r="AA82" s="229"/>
      <c r="AB82" s="229"/>
      <c r="AC82" s="230">
        <f t="shared" si="30"/>
        <v>0</v>
      </c>
      <c r="AD82" s="230">
        <f t="shared" si="31"/>
        <v>0</v>
      </c>
      <c r="AE82" s="230">
        <f t="shared" si="32"/>
        <v>0</v>
      </c>
      <c r="AF82" s="230">
        <f t="shared" si="33"/>
        <v>0</v>
      </c>
      <c r="AG82" s="208">
        <v>0.25</v>
      </c>
      <c r="AH82" s="207" t="s">
        <v>637</v>
      </c>
      <c r="AI82" s="205">
        <v>12240000</v>
      </c>
      <c r="AJ82" s="229"/>
      <c r="AK82" s="229"/>
      <c r="AL82" s="230">
        <f t="shared" si="34"/>
        <v>0</v>
      </c>
      <c r="AM82" s="230">
        <f t="shared" si="35"/>
        <v>0</v>
      </c>
      <c r="AN82" s="230">
        <f t="shared" si="36"/>
        <v>0</v>
      </c>
      <c r="AO82" s="230">
        <f t="shared" si="37"/>
        <v>0</v>
      </c>
      <c r="AP82" s="208">
        <v>0.25</v>
      </c>
      <c r="AQ82" s="207" t="s">
        <v>637</v>
      </c>
      <c r="AR82" s="205">
        <v>12240000</v>
      </c>
      <c r="AS82" s="229"/>
      <c r="AT82" s="229"/>
      <c r="AU82" s="230">
        <f t="shared" si="38"/>
        <v>0</v>
      </c>
      <c r="AV82" s="230">
        <f t="shared" si="39"/>
        <v>0</v>
      </c>
      <c r="AW82" s="230">
        <f t="shared" si="40"/>
        <v>0</v>
      </c>
      <c r="AX82" s="230">
        <f t="shared" si="41"/>
        <v>0</v>
      </c>
      <c r="AY82" s="208">
        <v>0.25</v>
      </c>
      <c r="AZ82" s="207" t="s">
        <v>637</v>
      </c>
      <c r="BA82" s="205">
        <v>12240000</v>
      </c>
      <c r="BB82" s="229"/>
      <c r="BC82" s="229"/>
      <c r="BD82" s="208">
        <f t="shared" si="52"/>
        <v>0</v>
      </c>
      <c r="BE82" s="208">
        <f t="shared" si="53"/>
        <v>0</v>
      </c>
      <c r="BF82" s="208">
        <f t="shared" si="54"/>
        <v>0</v>
      </c>
      <c r="BG82" s="208">
        <f t="shared" si="55"/>
        <v>0</v>
      </c>
      <c r="BH82" s="231">
        <f t="shared" si="42"/>
        <v>0</v>
      </c>
      <c r="BI82" s="231">
        <f t="shared" si="43"/>
        <v>0</v>
      </c>
      <c r="BJ82" s="231">
        <f t="shared" si="44"/>
        <v>0</v>
      </c>
      <c r="BK82" s="231">
        <f t="shared" si="45"/>
        <v>0</v>
      </c>
      <c r="BL82" s="231">
        <f t="shared" si="46"/>
        <v>0</v>
      </c>
      <c r="BM82" s="231">
        <f t="shared" si="47"/>
        <v>0</v>
      </c>
      <c r="BN82" s="231">
        <f t="shared" si="48"/>
        <v>0</v>
      </c>
      <c r="BO82" s="231">
        <f t="shared" si="49"/>
        <v>0</v>
      </c>
      <c r="BP82" s="234"/>
      <c r="BQ82" s="228"/>
    </row>
    <row r="83" spans="1:69" ht="60" x14ac:dyDescent="0.25">
      <c r="A83" s="220">
        <v>11600</v>
      </c>
      <c r="B83" s="203" t="s">
        <v>6</v>
      </c>
      <c r="C83" s="202" t="s">
        <v>278</v>
      </c>
      <c r="D83" s="203" t="s">
        <v>147</v>
      </c>
      <c r="E83" s="202" t="s">
        <v>525</v>
      </c>
      <c r="F83" s="203" t="s">
        <v>288</v>
      </c>
      <c r="G83" s="204" t="s">
        <v>123</v>
      </c>
      <c r="H83" s="208">
        <v>1</v>
      </c>
      <c r="I83" s="202" t="s">
        <v>526</v>
      </c>
      <c r="J83" s="203" t="s">
        <v>288</v>
      </c>
      <c r="K83" s="205">
        <v>146880000</v>
      </c>
      <c r="L83" s="206">
        <v>1</v>
      </c>
      <c r="M83" s="203" t="s">
        <v>46</v>
      </c>
      <c r="N83" s="203" t="s">
        <v>73</v>
      </c>
      <c r="O83" s="203" t="s">
        <v>37</v>
      </c>
      <c r="P83" s="203" t="s">
        <v>40</v>
      </c>
      <c r="Q83" s="203" t="s">
        <v>228</v>
      </c>
      <c r="R83" s="203" t="s">
        <v>379</v>
      </c>
      <c r="S83" s="203" t="s">
        <v>99</v>
      </c>
      <c r="T83" s="206">
        <v>1</v>
      </c>
      <c r="U83" s="246" t="str">
        <f t="shared" si="50"/>
        <v>Brindar Soporte al procesos BDUA</v>
      </c>
      <c r="V83" s="247">
        <f t="shared" si="51"/>
        <v>146880000</v>
      </c>
      <c r="W83" s="207" t="s">
        <v>117</v>
      </c>
      <c r="X83" s="208">
        <v>0.25</v>
      </c>
      <c r="Y83" s="207" t="s">
        <v>637</v>
      </c>
      <c r="Z83" s="205">
        <v>36720000</v>
      </c>
      <c r="AA83" s="229"/>
      <c r="AB83" s="229"/>
      <c r="AC83" s="230">
        <f t="shared" si="30"/>
        <v>0</v>
      </c>
      <c r="AD83" s="230">
        <f t="shared" si="31"/>
        <v>0</v>
      </c>
      <c r="AE83" s="230">
        <f t="shared" si="32"/>
        <v>0</v>
      </c>
      <c r="AF83" s="230">
        <f t="shared" si="33"/>
        <v>0</v>
      </c>
      <c r="AG83" s="208">
        <v>0.25</v>
      </c>
      <c r="AH83" s="207" t="s">
        <v>637</v>
      </c>
      <c r="AI83" s="205">
        <v>36720000</v>
      </c>
      <c r="AJ83" s="229"/>
      <c r="AK83" s="229"/>
      <c r="AL83" s="230">
        <f t="shared" si="34"/>
        <v>0</v>
      </c>
      <c r="AM83" s="230">
        <f t="shared" si="35"/>
        <v>0</v>
      </c>
      <c r="AN83" s="230">
        <f t="shared" si="36"/>
        <v>0</v>
      </c>
      <c r="AO83" s="230">
        <f t="shared" si="37"/>
        <v>0</v>
      </c>
      <c r="AP83" s="208">
        <v>0.25</v>
      </c>
      <c r="AQ83" s="207" t="s">
        <v>637</v>
      </c>
      <c r="AR83" s="205">
        <v>36720000</v>
      </c>
      <c r="AS83" s="229"/>
      <c r="AT83" s="229"/>
      <c r="AU83" s="230">
        <f t="shared" si="38"/>
        <v>0</v>
      </c>
      <c r="AV83" s="230">
        <f t="shared" si="39"/>
        <v>0</v>
      </c>
      <c r="AW83" s="230">
        <f t="shared" si="40"/>
        <v>0</v>
      </c>
      <c r="AX83" s="230">
        <f t="shared" si="41"/>
        <v>0</v>
      </c>
      <c r="AY83" s="208">
        <v>0.25</v>
      </c>
      <c r="AZ83" s="207" t="s">
        <v>637</v>
      </c>
      <c r="BA83" s="205">
        <v>36720000</v>
      </c>
      <c r="BB83" s="229"/>
      <c r="BC83" s="229"/>
      <c r="BD83" s="208">
        <f t="shared" si="52"/>
        <v>0</v>
      </c>
      <c r="BE83" s="208">
        <f t="shared" si="53"/>
        <v>0</v>
      </c>
      <c r="BF83" s="208">
        <f t="shared" si="54"/>
        <v>0</v>
      </c>
      <c r="BG83" s="208">
        <f t="shared" si="55"/>
        <v>0</v>
      </c>
      <c r="BH83" s="231">
        <f t="shared" si="42"/>
        <v>0</v>
      </c>
      <c r="BI83" s="231">
        <f t="shared" si="43"/>
        <v>0</v>
      </c>
      <c r="BJ83" s="231">
        <f t="shared" si="44"/>
        <v>0</v>
      </c>
      <c r="BK83" s="231">
        <f t="shared" si="45"/>
        <v>0</v>
      </c>
      <c r="BL83" s="231">
        <f t="shared" si="46"/>
        <v>0</v>
      </c>
      <c r="BM83" s="231">
        <f t="shared" si="47"/>
        <v>0</v>
      </c>
      <c r="BN83" s="231">
        <f t="shared" si="48"/>
        <v>0</v>
      </c>
      <c r="BO83" s="231">
        <f t="shared" si="49"/>
        <v>0</v>
      </c>
      <c r="BP83" s="234"/>
      <c r="BQ83" s="228"/>
    </row>
    <row r="84" spans="1:69" ht="60" x14ac:dyDescent="0.25">
      <c r="A84" s="220">
        <v>11600</v>
      </c>
      <c r="B84" s="203" t="s">
        <v>6</v>
      </c>
      <c r="C84" s="202" t="s">
        <v>278</v>
      </c>
      <c r="D84" s="203" t="s">
        <v>147</v>
      </c>
      <c r="E84" s="202" t="s">
        <v>527</v>
      </c>
      <c r="F84" s="203" t="s">
        <v>289</v>
      </c>
      <c r="G84" s="204" t="s">
        <v>123</v>
      </c>
      <c r="H84" s="208">
        <v>1</v>
      </c>
      <c r="I84" s="202" t="s">
        <v>528</v>
      </c>
      <c r="J84" s="203" t="s">
        <v>289</v>
      </c>
      <c r="K84" s="205">
        <v>576178068</v>
      </c>
      <c r="L84" s="206">
        <v>1</v>
      </c>
      <c r="M84" s="203" t="s">
        <v>46</v>
      </c>
      <c r="N84" s="203" t="s">
        <v>73</v>
      </c>
      <c r="O84" s="203" t="s">
        <v>37</v>
      </c>
      <c r="P84" s="203" t="s">
        <v>40</v>
      </c>
      <c r="Q84" s="203" t="s">
        <v>228</v>
      </c>
      <c r="R84" s="203" t="s">
        <v>379</v>
      </c>
      <c r="S84" s="203" t="s">
        <v>99</v>
      </c>
      <c r="T84" s="206">
        <v>1</v>
      </c>
      <c r="U84" s="246" t="str">
        <f t="shared" si="50"/>
        <v>Brindar Soporte a los sistemas de información que respaldan los procesos misionales de ADRES</v>
      </c>
      <c r="V84" s="247">
        <f t="shared" si="51"/>
        <v>576178068</v>
      </c>
      <c r="W84" s="207" t="s">
        <v>117</v>
      </c>
      <c r="X84" s="208">
        <v>0.25</v>
      </c>
      <c r="Y84" s="207" t="s">
        <v>288</v>
      </c>
      <c r="Z84" s="205">
        <v>144044517</v>
      </c>
      <c r="AA84" s="229"/>
      <c r="AB84" s="229"/>
      <c r="AC84" s="230">
        <f t="shared" si="30"/>
        <v>0</v>
      </c>
      <c r="AD84" s="230">
        <f t="shared" si="31"/>
        <v>0</v>
      </c>
      <c r="AE84" s="230">
        <f t="shared" si="32"/>
        <v>0</v>
      </c>
      <c r="AF84" s="230">
        <f t="shared" si="33"/>
        <v>0</v>
      </c>
      <c r="AG84" s="208">
        <v>0.25</v>
      </c>
      <c r="AH84" s="207" t="s">
        <v>288</v>
      </c>
      <c r="AI84" s="205">
        <v>144044517</v>
      </c>
      <c r="AJ84" s="229"/>
      <c r="AK84" s="229"/>
      <c r="AL84" s="230">
        <f t="shared" si="34"/>
        <v>0</v>
      </c>
      <c r="AM84" s="230">
        <f t="shared" si="35"/>
        <v>0</v>
      </c>
      <c r="AN84" s="230">
        <f t="shared" si="36"/>
        <v>0</v>
      </c>
      <c r="AO84" s="230">
        <f t="shared" si="37"/>
        <v>0</v>
      </c>
      <c r="AP84" s="208">
        <v>0.25</v>
      </c>
      <c r="AQ84" s="207" t="s">
        <v>288</v>
      </c>
      <c r="AR84" s="205">
        <v>144044517</v>
      </c>
      <c r="AS84" s="229"/>
      <c r="AT84" s="229"/>
      <c r="AU84" s="230">
        <f t="shared" si="38"/>
        <v>0</v>
      </c>
      <c r="AV84" s="230">
        <f t="shared" si="39"/>
        <v>0</v>
      </c>
      <c r="AW84" s="230">
        <f t="shared" si="40"/>
        <v>0</v>
      </c>
      <c r="AX84" s="230">
        <f t="shared" si="41"/>
        <v>0</v>
      </c>
      <c r="AY84" s="208">
        <v>0.25</v>
      </c>
      <c r="AZ84" s="207" t="s">
        <v>288</v>
      </c>
      <c r="BA84" s="205">
        <v>144044517</v>
      </c>
      <c r="BB84" s="229"/>
      <c r="BC84" s="229"/>
      <c r="BD84" s="208">
        <f t="shared" si="52"/>
        <v>0</v>
      </c>
      <c r="BE84" s="208">
        <f t="shared" si="53"/>
        <v>0</v>
      </c>
      <c r="BF84" s="208">
        <f t="shared" si="54"/>
        <v>0</v>
      </c>
      <c r="BG84" s="208">
        <f t="shared" si="55"/>
        <v>0</v>
      </c>
      <c r="BH84" s="231">
        <f t="shared" si="42"/>
        <v>0</v>
      </c>
      <c r="BI84" s="231">
        <f t="shared" si="43"/>
        <v>0</v>
      </c>
      <c r="BJ84" s="231">
        <f t="shared" si="44"/>
        <v>0</v>
      </c>
      <c r="BK84" s="231">
        <f t="shared" si="45"/>
        <v>0</v>
      </c>
      <c r="BL84" s="231">
        <f t="shared" si="46"/>
        <v>0</v>
      </c>
      <c r="BM84" s="231">
        <f t="shared" si="47"/>
        <v>0</v>
      </c>
      <c r="BN84" s="231">
        <f t="shared" si="48"/>
        <v>0</v>
      </c>
      <c r="BO84" s="231">
        <f t="shared" si="49"/>
        <v>0</v>
      </c>
      <c r="BP84" s="234"/>
      <c r="BQ84" s="228"/>
    </row>
    <row r="85" spans="1:69" ht="60" x14ac:dyDescent="0.25">
      <c r="A85" s="220">
        <v>11600</v>
      </c>
      <c r="B85" s="203" t="s">
        <v>6</v>
      </c>
      <c r="C85" s="202" t="s">
        <v>278</v>
      </c>
      <c r="D85" s="203" t="s">
        <v>147</v>
      </c>
      <c r="E85" s="202" t="s">
        <v>639</v>
      </c>
      <c r="F85" s="203" t="s">
        <v>640</v>
      </c>
      <c r="G85" s="204" t="s">
        <v>123</v>
      </c>
      <c r="H85" s="208">
        <v>1</v>
      </c>
      <c r="I85" s="202" t="s">
        <v>641</v>
      </c>
      <c r="J85" s="203" t="s">
        <v>642</v>
      </c>
      <c r="K85" s="205">
        <v>737488220</v>
      </c>
      <c r="L85" s="206">
        <v>1</v>
      </c>
      <c r="M85" s="203" t="s">
        <v>46</v>
      </c>
      <c r="N85" s="203" t="s">
        <v>73</v>
      </c>
      <c r="O85" s="203" t="s">
        <v>37</v>
      </c>
      <c r="P85" s="203" t="s">
        <v>40</v>
      </c>
      <c r="Q85" s="203" t="s">
        <v>228</v>
      </c>
      <c r="R85" s="203" t="s">
        <v>634</v>
      </c>
      <c r="S85" s="203" t="s">
        <v>99</v>
      </c>
      <c r="T85" s="206">
        <v>1</v>
      </c>
      <c r="U85" s="246" t="str">
        <f t="shared" si="50"/>
        <v>Suministro de Equipos de Computo a la ADRES</v>
      </c>
      <c r="V85" s="247">
        <f t="shared" si="51"/>
        <v>737488220</v>
      </c>
      <c r="W85" s="207" t="s">
        <v>117</v>
      </c>
      <c r="X85" s="208">
        <v>0.25</v>
      </c>
      <c r="Y85" s="207" t="s">
        <v>288</v>
      </c>
      <c r="Z85" s="205">
        <v>184372055</v>
      </c>
      <c r="AA85" s="229"/>
      <c r="AB85" s="229"/>
      <c r="AC85" s="230">
        <f t="shared" si="30"/>
        <v>0</v>
      </c>
      <c r="AD85" s="230">
        <f t="shared" si="31"/>
        <v>0</v>
      </c>
      <c r="AE85" s="230">
        <f t="shared" si="32"/>
        <v>0</v>
      </c>
      <c r="AF85" s="230">
        <f t="shared" si="33"/>
        <v>0</v>
      </c>
      <c r="AG85" s="208">
        <v>0.25</v>
      </c>
      <c r="AH85" s="207" t="s">
        <v>288</v>
      </c>
      <c r="AI85" s="205">
        <v>184372055</v>
      </c>
      <c r="AJ85" s="229"/>
      <c r="AK85" s="229"/>
      <c r="AL85" s="230">
        <f t="shared" si="34"/>
        <v>0</v>
      </c>
      <c r="AM85" s="230">
        <f t="shared" si="35"/>
        <v>0</v>
      </c>
      <c r="AN85" s="230">
        <f t="shared" si="36"/>
        <v>0</v>
      </c>
      <c r="AO85" s="230">
        <f t="shared" si="37"/>
        <v>0</v>
      </c>
      <c r="AP85" s="208">
        <v>0.25</v>
      </c>
      <c r="AQ85" s="207" t="s">
        <v>288</v>
      </c>
      <c r="AR85" s="205">
        <v>184372055</v>
      </c>
      <c r="AS85" s="229"/>
      <c r="AT85" s="229"/>
      <c r="AU85" s="230">
        <f t="shared" si="38"/>
        <v>0</v>
      </c>
      <c r="AV85" s="230">
        <f t="shared" si="39"/>
        <v>0</v>
      </c>
      <c r="AW85" s="230">
        <f t="shared" si="40"/>
        <v>0</v>
      </c>
      <c r="AX85" s="230">
        <f t="shared" si="41"/>
        <v>0</v>
      </c>
      <c r="AY85" s="208">
        <v>0.25</v>
      </c>
      <c r="AZ85" s="207" t="s">
        <v>288</v>
      </c>
      <c r="BA85" s="205">
        <v>184372055</v>
      </c>
      <c r="BB85" s="229"/>
      <c r="BC85" s="229"/>
      <c r="BD85" s="208">
        <f t="shared" si="52"/>
        <v>0</v>
      </c>
      <c r="BE85" s="208">
        <f t="shared" si="53"/>
        <v>0</v>
      </c>
      <c r="BF85" s="208">
        <f t="shared" si="54"/>
        <v>0</v>
      </c>
      <c r="BG85" s="208">
        <f t="shared" si="55"/>
        <v>0</v>
      </c>
      <c r="BH85" s="231">
        <f t="shared" si="42"/>
        <v>0</v>
      </c>
      <c r="BI85" s="231">
        <f t="shared" si="43"/>
        <v>0</v>
      </c>
      <c r="BJ85" s="231">
        <f t="shared" si="44"/>
        <v>0</v>
      </c>
      <c r="BK85" s="231">
        <f t="shared" si="45"/>
        <v>0</v>
      </c>
      <c r="BL85" s="231">
        <f t="shared" si="46"/>
        <v>0</v>
      </c>
      <c r="BM85" s="231">
        <f t="shared" si="47"/>
        <v>0</v>
      </c>
      <c r="BN85" s="231">
        <f t="shared" si="48"/>
        <v>0</v>
      </c>
      <c r="BO85" s="231">
        <f t="shared" si="49"/>
        <v>0</v>
      </c>
      <c r="BP85" s="234"/>
      <c r="BQ85" s="228"/>
    </row>
    <row r="86" spans="1:69" ht="105" x14ac:dyDescent="0.25">
      <c r="A86" s="220">
        <v>11700</v>
      </c>
      <c r="B86" s="203" t="s">
        <v>29</v>
      </c>
      <c r="C86" s="202" t="s">
        <v>328</v>
      </c>
      <c r="D86" s="203" t="s">
        <v>256</v>
      </c>
      <c r="E86" s="202" t="s">
        <v>329</v>
      </c>
      <c r="F86" s="203" t="s">
        <v>159</v>
      </c>
      <c r="G86" s="204" t="s">
        <v>123</v>
      </c>
      <c r="H86" s="208">
        <v>1</v>
      </c>
      <c r="I86" s="202" t="s">
        <v>331</v>
      </c>
      <c r="J86" s="203" t="s">
        <v>156</v>
      </c>
      <c r="K86" s="205">
        <v>0</v>
      </c>
      <c r="L86" s="206">
        <v>1</v>
      </c>
      <c r="M86" s="203" t="s">
        <v>51</v>
      </c>
      <c r="N86" s="203" t="s">
        <v>68</v>
      </c>
      <c r="O86" s="203" t="s">
        <v>21</v>
      </c>
      <c r="P86" s="203" t="s">
        <v>36</v>
      </c>
      <c r="Q86" s="203" t="s">
        <v>75</v>
      </c>
      <c r="R86" s="203" t="s">
        <v>672</v>
      </c>
      <c r="S86" s="203" t="s">
        <v>98</v>
      </c>
      <c r="T86" s="206">
        <v>1</v>
      </c>
      <c r="U86" s="246" t="str">
        <f t="shared" si="50"/>
        <v>Formular los proceso y procedimientos en el marco del MIPG</v>
      </c>
      <c r="V86" s="247">
        <f t="shared" si="51"/>
        <v>0</v>
      </c>
      <c r="W86" s="207" t="s">
        <v>117</v>
      </c>
      <c r="X86" s="208">
        <v>0.25</v>
      </c>
      <c r="Y86" s="207" t="s">
        <v>156</v>
      </c>
      <c r="Z86" s="205">
        <v>0</v>
      </c>
      <c r="AA86" s="229"/>
      <c r="AB86" s="229"/>
      <c r="AC86" s="230">
        <f t="shared" si="30"/>
        <v>0</v>
      </c>
      <c r="AD86" s="230" t="e">
        <f t="shared" si="31"/>
        <v>#DIV/0!</v>
      </c>
      <c r="AE86" s="230">
        <f t="shared" si="32"/>
        <v>0</v>
      </c>
      <c r="AF86" s="230" t="e">
        <f t="shared" si="33"/>
        <v>#DIV/0!</v>
      </c>
      <c r="AG86" s="208">
        <v>0.25</v>
      </c>
      <c r="AH86" s="207" t="s">
        <v>156</v>
      </c>
      <c r="AI86" s="205">
        <v>0</v>
      </c>
      <c r="AJ86" s="229"/>
      <c r="AK86" s="229"/>
      <c r="AL86" s="230">
        <f t="shared" si="34"/>
        <v>0</v>
      </c>
      <c r="AM86" s="230" t="e">
        <f t="shared" si="35"/>
        <v>#DIV/0!</v>
      </c>
      <c r="AN86" s="230">
        <f t="shared" si="36"/>
        <v>0</v>
      </c>
      <c r="AO86" s="230" t="e">
        <f t="shared" si="37"/>
        <v>#DIV/0!</v>
      </c>
      <c r="AP86" s="208">
        <v>0.25</v>
      </c>
      <c r="AQ86" s="207" t="s">
        <v>156</v>
      </c>
      <c r="AR86" s="205">
        <v>0</v>
      </c>
      <c r="AS86" s="229"/>
      <c r="AT86" s="229"/>
      <c r="AU86" s="230">
        <f t="shared" si="38"/>
        <v>0</v>
      </c>
      <c r="AV86" s="230" t="e">
        <f t="shared" si="39"/>
        <v>#DIV/0!</v>
      </c>
      <c r="AW86" s="230">
        <f t="shared" si="40"/>
        <v>0</v>
      </c>
      <c r="AX86" s="230" t="e">
        <f t="shared" si="41"/>
        <v>#DIV/0!</v>
      </c>
      <c r="AY86" s="208">
        <v>0.25</v>
      </c>
      <c r="AZ86" s="207" t="s">
        <v>156</v>
      </c>
      <c r="BA86" s="205">
        <v>0</v>
      </c>
      <c r="BB86" s="229"/>
      <c r="BC86" s="229"/>
      <c r="BD86" s="208">
        <f t="shared" si="52"/>
        <v>0</v>
      </c>
      <c r="BE86" s="208" t="e">
        <f t="shared" si="53"/>
        <v>#DIV/0!</v>
      </c>
      <c r="BF86" s="208">
        <f t="shared" si="54"/>
        <v>0</v>
      </c>
      <c r="BG86" s="208" t="e">
        <f t="shared" si="55"/>
        <v>#DIV/0!</v>
      </c>
      <c r="BH86" s="231">
        <f t="shared" si="42"/>
        <v>0</v>
      </c>
      <c r="BI86" s="231" t="str">
        <f t="shared" si="43"/>
        <v>No Prog ni Ejec</v>
      </c>
      <c r="BJ86" s="231">
        <f t="shared" si="44"/>
        <v>0</v>
      </c>
      <c r="BK86" s="231" t="str">
        <f t="shared" si="45"/>
        <v>No Prog ni Ejec</v>
      </c>
      <c r="BL86" s="231">
        <f t="shared" si="46"/>
        <v>0</v>
      </c>
      <c r="BM86" s="231" t="str">
        <f t="shared" si="47"/>
        <v>No Prog ni Ejec</v>
      </c>
      <c r="BN86" s="231">
        <f t="shared" si="48"/>
        <v>0</v>
      </c>
      <c r="BO86" s="231" t="str">
        <f t="shared" si="49"/>
        <v>No Prog ni Ejec</v>
      </c>
      <c r="BP86" s="234"/>
      <c r="BQ86" s="228"/>
    </row>
    <row r="87" spans="1:69" ht="105" x14ac:dyDescent="0.25">
      <c r="A87" s="220">
        <v>11700</v>
      </c>
      <c r="B87" s="203" t="s">
        <v>29</v>
      </c>
      <c r="C87" s="202" t="s">
        <v>328</v>
      </c>
      <c r="D87" s="203" t="s">
        <v>256</v>
      </c>
      <c r="E87" s="202" t="s">
        <v>330</v>
      </c>
      <c r="F87" s="203" t="s">
        <v>127</v>
      </c>
      <c r="G87" s="204" t="s">
        <v>123</v>
      </c>
      <c r="H87" s="206">
        <v>1</v>
      </c>
      <c r="I87" s="202" t="s">
        <v>332</v>
      </c>
      <c r="J87" s="203" t="s">
        <v>128</v>
      </c>
      <c r="K87" s="205">
        <v>0</v>
      </c>
      <c r="L87" s="206">
        <v>1</v>
      </c>
      <c r="M87" s="203" t="s">
        <v>51</v>
      </c>
      <c r="N87" s="203" t="s">
        <v>68</v>
      </c>
      <c r="O87" s="203" t="s">
        <v>21</v>
      </c>
      <c r="P87" s="203" t="s">
        <v>36</v>
      </c>
      <c r="Q87" s="203" t="s">
        <v>75</v>
      </c>
      <c r="R87" s="203" t="s">
        <v>570</v>
      </c>
      <c r="S87" s="203" t="s">
        <v>98</v>
      </c>
      <c r="T87" s="206">
        <v>1</v>
      </c>
      <c r="U87" s="246" t="str">
        <f t="shared" si="50"/>
        <v>Remitir informes trimestrales de los indicadores formulados y las acciones de mejoras</v>
      </c>
      <c r="V87" s="247">
        <f t="shared" si="51"/>
        <v>0</v>
      </c>
      <c r="W87" s="207" t="s">
        <v>117</v>
      </c>
      <c r="X87" s="208">
        <v>0</v>
      </c>
      <c r="Y87" s="207" t="s">
        <v>128</v>
      </c>
      <c r="Z87" s="205">
        <v>0</v>
      </c>
      <c r="AA87" s="229"/>
      <c r="AB87" s="229"/>
      <c r="AC87" s="230" t="e">
        <f t="shared" si="30"/>
        <v>#DIV/0!</v>
      </c>
      <c r="AD87" s="230" t="e">
        <f t="shared" si="31"/>
        <v>#DIV/0!</v>
      </c>
      <c r="AE87" s="230">
        <f t="shared" si="32"/>
        <v>0</v>
      </c>
      <c r="AF87" s="230" t="e">
        <f t="shared" si="33"/>
        <v>#DIV/0!</v>
      </c>
      <c r="AG87" s="208">
        <v>0</v>
      </c>
      <c r="AH87" s="207" t="s">
        <v>128</v>
      </c>
      <c r="AI87" s="205">
        <v>0</v>
      </c>
      <c r="AJ87" s="229"/>
      <c r="AK87" s="229"/>
      <c r="AL87" s="230" t="e">
        <f t="shared" si="34"/>
        <v>#DIV/0!</v>
      </c>
      <c r="AM87" s="230" t="e">
        <f t="shared" si="35"/>
        <v>#DIV/0!</v>
      </c>
      <c r="AN87" s="230">
        <f t="shared" si="36"/>
        <v>0</v>
      </c>
      <c r="AO87" s="230" t="e">
        <f t="shared" si="37"/>
        <v>#DIV/0!</v>
      </c>
      <c r="AP87" s="208">
        <v>0</v>
      </c>
      <c r="AQ87" s="207" t="s">
        <v>128</v>
      </c>
      <c r="AR87" s="205">
        <v>0</v>
      </c>
      <c r="AS87" s="229"/>
      <c r="AT87" s="229"/>
      <c r="AU87" s="230" t="e">
        <f t="shared" si="38"/>
        <v>#DIV/0!</v>
      </c>
      <c r="AV87" s="230" t="e">
        <f t="shared" si="39"/>
        <v>#DIV/0!</v>
      </c>
      <c r="AW87" s="230">
        <f t="shared" si="40"/>
        <v>0</v>
      </c>
      <c r="AX87" s="230" t="e">
        <f t="shared" si="41"/>
        <v>#DIV/0!</v>
      </c>
      <c r="AY87" s="208">
        <v>1</v>
      </c>
      <c r="AZ87" s="207" t="s">
        <v>128</v>
      </c>
      <c r="BA87" s="205">
        <v>0</v>
      </c>
      <c r="BB87" s="229"/>
      <c r="BC87" s="229"/>
      <c r="BD87" s="208">
        <f t="shared" si="52"/>
        <v>0</v>
      </c>
      <c r="BE87" s="208" t="e">
        <f t="shared" si="53"/>
        <v>#DIV/0!</v>
      </c>
      <c r="BF87" s="208">
        <f t="shared" si="54"/>
        <v>0</v>
      </c>
      <c r="BG87" s="208" t="e">
        <f t="shared" si="55"/>
        <v>#DIV/0!</v>
      </c>
      <c r="BH87" s="231" t="str">
        <f t="shared" si="42"/>
        <v>No Prog ni Ejec</v>
      </c>
      <c r="BI87" s="231" t="str">
        <f t="shared" si="43"/>
        <v>No Prog ni Ejec</v>
      </c>
      <c r="BJ87" s="231" t="str">
        <f t="shared" si="44"/>
        <v>No Prog ni Ejec</v>
      </c>
      <c r="BK87" s="231" t="str">
        <f t="shared" si="45"/>
        <v>No Prog ni Ejec</v>
      </c>
      <c r="BL87" s="231" t="str">
        <f t="shared" si="46"/>
        <v>No Prog ni Ejec</v>
      </c>
      <c r="BM87" s="231" t="str">
        <f t="shared" si="47"/>
        <v>No Prog ni Ejec</v>
      </c>
      <c r="BN87" s="231">
        <f t="shared" si="48"/>
        <v>0</v>
      </c>
      <c r="BO87" s="231" t="str">
        <f t="shared" si="49"/>
        <v>No Prog ni Ejec</v>
      </c>
      <c r="BP87" s="234"/>
      <c r="BQ87" s="228"/>
    </row>
    <row r="88" spans="1:69" ht="105" x14ac:dyDescent="0.25">
      <c r="A88" s="220">
        <v>11700</v>
      </c>
      <c r="B88" s="203" t="s">
        <v>29</v>
      </c>
      <c r="C88" s="202" t="s">
        <v>328</v>
      </c>
      <c r="D88" s="203" t="s">
        <v>256</v>
      </c>
      <c r="E88" s="202" t="s">
        <v>376</v>
      </c>
      <c r="F88" s="203" t="s">
        <v>380</v>
      </c>
      <c r="G88" s="204" t="s">
        <v>123</v>
      </c>
      <c r="H88" s="208">
        <v>1</v>
      </c>
      <c r="I88" s="202" t="s">
        <v>377</v>
      </c>
      <c r="J88" s="203" t="s">
        <v>378</v>
      </c>
      <c r="K88" s="205">
        <v>27749428000</v>
      </c>
      <c r="L88" s="206">
        <v>1</v>
      </c>
      <c r="M88" s="203" t="s">
        <v>46</v>
      </c>
      <c r="N88" s="203" t="s">
        <v>68</v>
      </c>
      <c r="O88" s="203" t="s">
        <v>37</v>
      </c>
      <c r="P88" s="203" t="s">
        <v>38</v>
      </c>
      <c r="Q88" s="203" t="s">
        <v>219</v>
      </c>
      <c r="R88" s="203" t="s">
        <v>182</v>
      </c>
      <c r="S88" s="203" t="s">
        <v>99</v>
      </c>
      <c r="T88" s="206">
        <v>1</v>
      </c>
      <c r="U88" s="246" t="str">
        <f t="shared" si="50"/>
        <v>Efectuar los tramites asociados al pago de nomina de los funcionarios de la ADRES</v>
      </c>
      <c r="V88" s="247">
        <f t="shared" si="51"/>
        <v>27749428000</v>
      </c>
      <c r="W88" s="207" t="s">
        <v>122</v>
      </c>
      <c r="X88" s="208">
        <v>0.25</v>
      </c>
      <c r="Y88" s="207" t="s">
        <v>378</v>
      </c>
      <c r="Z88" s="205">
        <v>6937357000</v>
      </c>
      <c r="AA88" s="229"/>
      <c r="AB88" s="229"/>
      <c r="AC88" s="230">
        <f t="shared" si="30"/>
        <v>0</v>
      </c>
      <c r="AD88" s="230">
        <f t="shared" si="31"/>
        <v>0</v>
      </c>
      <c r="AE88" s="230">
        <f t="shared" si="32"/>
        <v>0</v>
      </c>
      <c r="AF88" s="230">
        <f t="shared" si="33"/>
        <v>0</v>
      </c>
      <c r="AG88" s="208">
        <v>0.25</v>
      </c>
      <c r="AH88" s="207" t="s">
        <v>378</v>
      </c>
      <c r="AI88" s="205">
        <v>6937357000</v>
      </c>
      <c r="AJ88" s="229"/>
      <c r="AK88" s="229"/>
      <c r="AL88" s="230">
        <f t="shared" si="34"/>
        <v>0</v>
      </c>
      <c r="AM88" s="230">
        <f t="shared" si="35"/>
        <v>0</v>
      </c>
      <c r="AN88" s="230">
        <f t="shared" si="36"/>
        <v>0</v>
      </c>
      <c r="AO88" s="230">
        <f t="shared" si="37"/>
        <v>0</v>
      </c>
      <c r="AP88" s="208">
        <v>0.25</v>
      </c>
      <c r="AQ88" s="207" t="s">
        <v>378</v>
      </c>
      <c r="AR88" s="205">
        <v>6937357000</v>
      </c>
      <c r="AS88" s="229"/>
      <c r="AT88" s="229"/>
      <c r="AU88" s="230">
        <f t="shared" si="38"/>
        <v>0</v>
      </c>
      <c r="AV88" s="230">
        <f t="shared" si="39"/>
        <v>0</v>
      </c>
      <c r="AW88" s="230">
        <f t="shared" si="40"/>
        <v>0</v>
      </c>
      <c r="AX88" s="230">
        <f t="shared" si="41"/>
        <v>0</v>
      </c>
      <c r="AY88" s="208">
        <v>0.25</v>
      </c>
      <c r="AZ88" s="207" t="s">
        <v>378</v>
      </c>
      <c r="BA88" s="205">
        <v>6937357000</v>
      </c>
      <c r="BB88" s="229"/>
      <c r="BC88" s="229"/>
      <c r="BD88" s="208">
        <f t="shared" si="52"/>
        <v>0</v>
      </c>
      <c r="BE88" s="208">
        <f t="shared" si="53"/>
        <v>0</v>
      </c>
      <c r="BF88" s="208">
        <f t="shared" si="54"/>
        <v>0</v>
      </c>
      <c r="BG88" s="208">
        <f t="shared" si="55"/>
        <v>0</v>
      </c>
      <c r="BH88" s="231">
        <f t="shared" si="42"/>
        <v>0</v>
      </c>
      <c r="BI88" s="231">
        <f t="shared" si="43"/>
        <v>0</v>
      </c>
      <c r="BJ88" s="231">
        <f t="shared" si="44"/>
        <v>0</v>
      </c>
      <c r="BK88" s="231">
        <f t="shared" si="45"/>
        <v>0</v>
      </c>
      <c r="BL88" s="231">
        <f t="shared" si="46"/>
        <v>0</v>
      </c>
      <c r="BM88" s="231">
        <f t="shared" si="47"/>
        <v>0</v>
      </c>
      <c r="BN88" s="231">
        <f t="shared" si="48"/>
        <v>0</v>
      </c>
      <c r="BO88" s="231">
        <f t="shared" si="49"/>
        <v>0</v>
      </c>
      <c r="BP88" s="234"/>
      <c r="BQ88" s="228"/>
    </row>
    <row r="89" spans="1:69" ht="105" x14ac:dyDescent="0.25">
      <c r="A89" s="220">
        <v>11700</v>
      </c>
      <c r="B89" s="203" t="s">
        <v>29</v>
      </c>
      <c r="C89" s="202" t="s">
        <v>328</v>
      </c>
      <c r="D89" s="203" t="s">
        <v>256</v>
      </c>
      <c r="E89" s="202" t="s">
        <v>330</v>
      </c>
      <c r="F89" s="203" t="s">
        <v>380</v>
      </c>
      <c r="G89" s="204" t="s">
        <v>123</v>
      </c>
      <c r="H89" s="208">
        <v>1</v>
      </c>
      <c r="I89" s="202" t="s">
        <v>751</v>
      </c>
      <c r="J89" s="203" t="s">
        <v>752</v>
      </c>
      <c r="K89" s="205">
        <v>1000000000</v>
      </c>
      <c r="L89" s="206">
        <v>1</v>
      </c>
      <c r="M89" s="203" t="s">
        <v>46</v>
      </c>
      <c r="N89" s="203" t="s">
        <v>68</v>
      </c>
      <c r="O89" s="203" t="s">
        <v>37</v>
      </c>
      <c r="P89" s="203" t="s">
        <v>38</v>
      </c>
      <c r="Q89" s="203" t="s">
        <v>219</v>
      </c>
      <c r="R89" s="203" t="s">
        <v>379</v>
      </c>
      <c r="S89" s="203" t="s">
        <v>99</v>
      </c>
      <c r="T89" s="206">
        <v>1</v>
      </c>
      <c r="U89" s="246" t="str">
        <f t="shared" si="50"/>
        <v>Efectuar los tramites asociados al pago de las Transferencias de la ADRES</v>
      </c>
      <c r="V89" s="247">
        <f t="shared" si="51"/>
        <v>1000000000</v>
      </c>
      <c r="W89" s="207" t="s">
        <v>114</v>
      </c>
      <c r="X89" s="208">
        <v>0.25</v>
      </c>
      <c r="Y89" s="207" t="s">
        <v>381</v>
      </c>
      <c r="Z89" s="205">
        <f>+X89*V89</f>
        <v>250000000</v>
      </c>
      <c r="AA89" s="229"/>
      <c r="AB89" s="229"/>
      <c r="AC89" s="230">
        <f t="shared" si="30"/>
        <v>0</v>
      </c>
      <c r="AD89" s="230">
        <f t="shared" si="31"/>
        <v>0</v>
      </c>
      <c r="AE89" s="230">
        <f t="shared" si="32"/>
        <v>0</v>
      </c>
      <c r="AF89" s="230">
        <f t="shared" si="33"/>
        <v>0</v>
      </c>
      <c r="AG89" s="208">
        <v>0.25</v>
      </c>
      <c r="AH89" s="207" t="s">
        <v>381</v>
      </c>
      <c r="AI89" s="205">
        <v>250000000</v>
      </c>
      <c r="AJ89" s="229"/>
      <c r="AK89" s="229"/>
      <c r="AL89" s="230">
        <f t="shared" si="34"/>
        <v>0</v>
      </c>
      <c r="AM89" s="230">
        <f t="shared" si="35"/>
        <v>0</v>
      </c>
      <c r="AN89" s="230">
        <f t="shared" si="36"/>
        <v>0</v>
      </c>
      <c r="AO89" s="230">
        <f t="shared" si="37"/>
        <v>0</v>
      </c>
      <c r="AP89" s="208">
        <v>0.25</v>
      </c>
      <c r="AQ89" s="207" t="s">
        <v>381</v>
      </c>
      <c r="AR89" s="205">
        <v>250000000</v>
      </c>
      <c r="AS89" s="229"/>
      <c r="AT89" s="229"/>
      <c r="AU89" s="230">
        <f t="shared" si="38"/>
        <v>0</v>
      </c>
      <c r="AV89" s="230">
        <f t="shared" si="39"/>
        <v>0</v>
      </c>
      <c r="AW89" s="230">
        <f t="shared" si="40"/>
        <v>0</v>
      </c>
      <c r="AX89" s="230">
        <f t="shared" si="41"/>
        <v>0</v>
      </c>
      <c r="AY89" s="208">
        <v>0.25</v>
      </c>
      <c r="AZ89" s="207" t="s">
        <v>381</v>
      </c>
      <c r="BA89" s="205">
        <v>250000000</v>
      </c>
      <c r="BB89" s="229"/>
      <c r="BC89" s="229"/>
      <c r="BD89" s="208">
        <f t="shared" si="52"/>
        <v>0</v>
      </c>
      <c r="BE89" s="208">
        <f t="shared" si="53"/>
        <v>0</v>
      </c>
      <c r="BF89" s="208">
        <f t="shared" si="54"/>
        <v>0</v>
      </c>
      <c r="BG89" s="208">
        <f t="shared" si="55"/>
        <v>0</v>
      </c>
      <c r="BH89" s="231">
        <f t="shared" si="42"/>
        <v>0</v>
      </c>
      <c r="BI89" s="231">
        <f t="shared" si="43"/>
        <v>0</v>
      </c>
      <c r="BJ89" s="231">
        <f t="shared" si="44"/>
        <v>0</v>
      </c>
      <c r="BK89" s="231">
        <f t="shared" si="45"/>
        <v>0</v>
      </c>
      <c r="BL89" s="231">
        <f t="shared" si="46"/>
        <v>0</v>
      </c>
      <c r="BM89" s="231">
        <f t="shared" si="47"/>
        <v>0</v>
      </c>
      <c r="BN89" s="231">
        <f t="shared" si="48"/>
        <v>0</v>
      </c>
      <c r="BO89" s="231">
        <f t="shared" si="49"/>
        <v>0</v>
      </c>
      <c r="BP89" s="234"/>
      <c r="BQ89" s="228"/>
    </row>
    <row r="90" spans="1:69" ht="105" x14ac:dyDescent="0.25">
      <c r="A90" s="220">
        <v>11700</v>
      </c>
      <c r="B90" s="203" t="s">
        <v>29</v>
      </c>
      <c r="C90" s="202" t="s">
        <v>328</v>
      </c>
      <c r="D90" s="203" t="s">
        <v>256</v>
      </c>
      <c r="E90" s="202" t="s">
        <v>330</v>
      </c>
      <c r="F90" s="203" t="s">
        <v>380</v>
      </c>
      <c r="G90" s="204" t="s">
        <v>123</v>
      </c>
      <c r="H90" s="208">
        <v>1</v>
      </c>
      <c r="I90" s="202" t="s">
        <v>753</v>
      </c>
      <c r="J90" s="203" t="s">
        <v>754</v>
      </c>
      <c r="K90" s="205">
        <v>13118070672</v>
      </c>
      <c r="L90" s="206">
        <v>1</v>
      </c>
      <c r="M90" s="203" t="s">
        <v>46</v>
      </c>
      <c r="N90" s="203" t="s">
        <v>68</v>
      </c>
      <c r="O90" s="203" t="s">
        <v>37</v>
      </c>
      <c r="P90" s="203" t="s">
        <v>38</v>
      </c>
      <c r="Q90" s="203" t="s">
        <v>219</v>
      </c>
      <c r="R90" s="203" t="s">
        <v>379</v>
      </c>
      <c r="S90" s="203" t="s">
        <v>99</v>
      </c>
      <c r="T90" s="206">
        <v>1</v>
      </c>
      <c r="U90" s="246" t="str">
        <f t="shared" si="50"/>
        <v>Efectuar los tramites asociados a la ejecución de otros recursos asignados a la ADRES</v>
      </c>
      <c r="V90" s="247">
        <f t="shared" si="51"/>
        <v>13118070672</v>
      </c>
      <c r="W90" s="207" t="s">
        <v>114</v>
      </c>
      <c r="X90" s="208">
        <v>0.25</v>
      </c>
      <c r="Y90" s="207" t="s">
        <v>386</v>
      </c>
      <c r="Z90" s="205">
        <f>+X90*V90</f>
        <v>3279517668</v>
      </c>
      <c r="AA90" s="229"/>
      <c r="AB90" s="229"/>
      <c r="AC90" s="230">
        <f t="shared" si="30"/>
        <v>0</v>
      </c>
      <c r="AD90" s="230">
        <f t="shared" si="31"/>
        <v>0</v>
      </c>
      <c r="AE90" s="230">
        <f t="shared" si="32"/>
        <v>0</v>
      </c>
      <c r="AF90" s="230">
        <f t="shared" si="33"/>
        <v>0</v>
      </c>
      <c r="AG90" s="208">
        <v>0.25</v>
      </c>
      <c r="AH90" s="207" t="s">
        <v>386</v>
      </c>
      <c r="AI90" s="205">
        <v>3279517668</v>
      </c>
      <c r="AJ90" s="229"/>
      <c r="AK90" s="229"/>
      <c r="AL90" s="230">
        <f t="shared" si="34"/>
        <v>0</v>
      </c>
      <c r="AM90" s="230">
        <f t="shared" si="35"/>
        <v>0</v>
      </c>
      <c r="AN90" s="230">
        <f t="shared" si="36"/>
        <v>0</v>
      </c>
      <c r="AO90" s="230">
        <f t="shared" si="37"/>
        <v>0</v>
      </c>
      <c r="AP90" s="208">
        <v>0.25</v>
      </c>
      <c r="AQ90" s="207" t="s">
        <v>386</v>
      </c>
      <c r="AR90" s="205">
        <v>3279517668</v>
      </c>
      <c r="AS90" s="229"/>
      <c r="AT90" s="229"/>
      <c r="AU90" s="230">
        <f t="shared" si="38"/>
        <v>0</v>
      </c>
      <c r="AV90" s="230">
        <f t="shared" si="39"/>
        <v>0</v>
      </c>
      <c r="AW90" s="230">
        <f t="shared" si="40"/>
        <v>0</v>
      </c>
      <c r="AX90" s="230">
        <f t="shared" si="41"/>
        <v>0</v>
      </c>
      <c r="AY90" s="208">
        <v>0.25</v>
      </c>
      <c r="AZ90" s="207" t="s">
        <v>386</v>
      </c>
      <c r="BA90" s="205">
        <v>3279517668</v>
      </c>
      <c r="BB90" s="229"/>
      <c r="BC90" s="229"/>
      <c r="BD90" s="208">
        <f t="shared" si="52"/>
        <v>0</v>
      </c>
      <c r="BE90" s="208">
        <f t="shared" si="53"/>
        <v>0</v>
      </c>
      <c r="BF90" s="208">
        <f t="shared" si="54"/>
        <v>0</v>
      </c>
      <c r="BG90" s="208">
        <f t="shared" si="55"/>
        <v>0</v>
      </c>
      <c r="BH90" s="231">
        <f t="shared" si="42"/>
        <v>0</v>
      </c>
      <c r="BI90" s="231">
        <f t="shared" si="43"/>
        <v>0</v>
      </c>
      <c r="BJ90" s="231">
        <f t="shared" si="44"/>
        <v>0</v>
      </c>
      <c r="BK90" s="231">
        <f t="shared" si="45"/>
        <v>0</v>
      </c>
      <c r="BL90" s="231">
        <f t="shared" si="46"/>
        <v>0</v>
      </c>
      <c r="BM90" s="231">
        <f t="shared" si="47"/>
        <v>0</v>
      </c>
      <c r="BN90" s="231">
        <f t="shared" si="48"/>
        <v>0</v>
      </c>
      <c r="BO90" s="231">
        <f t="shared" si="49"/>
        <v>0</v>
      </c>
      <c r="BP90" s="234"/>
      <c r="BQ90" s="228"/>
    </row>
    <row r="91" spans="1:69" ht="105" x14ac:dyDescent="0.25">
      <c r="A91" s="220">
        <v>11700</v>
      </c>
      <c r="B91" s="203" t="s">
        <v>29</v>
      </c>
      <c r="C91" s="202" t="s">
        <v>328</v>
      </c>
      <c r="D91" s="203" t="s">
        <v>256</v>
      </c>
      <c r="E91" s="202" t="s">
        <v>383</v>
      </c>
      <c r="F91" s="203" t="s">
        <v>382</v>
      </c>
      <c r="G91" s="204" t="s">
        <v>384</v>
      </c>
      <c r="H91" s="202">
        <v>12</v>
      </c>
      <c r="I91" s="202" t="s">
        <v>388</v>
      </c>
      <c r="J91" s="203" t="s">
        <v>381</v>
      </c>
      <c r="K91" s="205">
        <v>0</v>
      </c>
      <c r="L91" s="206">
        <v>1</v>
      </c>
      <c r="M91" s="203" t="s">
        <v>46</v>
      </c>
      <c r="N91" s="203" t="s">
        <v>68</v>
      </c>
      <c r="O91" s="203" t="s">
        <v>37</v>
      </c>
      <c r="P91" s="203" t="s">
        <v>38</v>
      </c>
      <c r="Q91" s="203" t="s">
        <v>219</v>
      </c>
      <c r="R91" s="203" t="s">
        <v>626</v>
      </c>
      <c r="S91" s="203" t="s">
        <v>99</v>
      </c>
      <c r="T91" s="202">
        <v>12</v>
      </c>
      <c r="U91" s="246" t="str">
        <f t="shared" si="50"/>
        <v>Seguimiento a la ejecución presupuestal, PAC y Reservas</v>
      </c>
      <c r="V91" s="247">
        <f t="shared" si="51"/>
        <v>0</v>
      </c>
      <c r="W91" s="207" t="s">
        <v>117</v>
      </c>
      <c r="X91" s="213">
        <v>3</v>
      </c>
      <c r="Y91" s="207" t="s">
        <v>381</v>
      </c>
      <c r="Z91" s="205">
        <v>0</v>
      </c>
      <c r="AA91" s="229"/>
      <c r="AB91" s="229"/>
      <c r="AC91" s="230">
        <f t="shared" si="30"/>
        <v>0</v>
      </c>
      <c r="AD91" s="230" t="e">
        <f t="shared" si="31"/>
        <v>#DIV/0!</v>
      </c>
      <c r="AE91" s="230">
        <f t="shared" si="32"/>
        <v>0</v>
      </c>
      <c r="AF91" s="230" t="e">
        <f t="shared" si="33"/>
        <v>#DIV/0!</v>
      </c>
      <c r="AG91" s="213">
        <v>3</v>
      </c>
      <c r="AH91" s="207" t="s">
        <v>381</v>
      </c>
      <c r="AI91" s="205">
        <v>0</v>
      </c>
      <c r="AJ91" s="229"/>
      <c r="AK91" s="229"/>
      <c r="AL91" s="230">
        <f t="shared" si="34"/>
        <v>0</v>
      </c>
      <c r="AM91" s="230" t="e">
        <f t="shared" si="35"/>
        <v>#DIV/0!</v>
      </c>
      <c r="AN91" s="230">
        <f t="shared" si="36"/>
        <v>0</v>
      </c>
      <c r="AO91" s="230" t="e">
        <f t="shared" si="37"/>
        <v>#DIV/0!</v>
      </c>
      <c r="AP91" s="213">
        <v>3</v>
      </c>
      <c r="AQ91" s="207" t="s">
        <v>381</v>
      </c>
      <c r="AR91" s="205">
        <v>0</v>
      </c>
      <c r="AS91" s="229"/>
      <c r="AT91" s="229"/>
      <c r="AU91" s="230">
        <f t="shared" si="38"/>
        <v>0</v>
      </c>
      <c r="AV91" s="230" t="e">
        <f t="shared" si="39"/>
        <v>#DIV/0!</v>
      </c>
      <c r="AW91" s="230">
        <f t="shared" si="40"/>
        <v>0</v>
      </c>
      <c r="AX91" s="230" t="e">
        <f t="shared" si="41"/>
        <v>#DIV/0!</v>
      </c>
      <c r="AY91" s="213">
        <v>3</v>
      </c>
      <c r="AZ91" s="207" t="s">
        <v>381</v>
      </c>
      <c r="BA91" s="205">
        <v>0</v>
      </c>
      <c r="BB91" s="229"/>
      <c r="BC91" s="229"/>
      <c r="BD91" s="208">
        <f t="shared" si="52"/>
        <v>0</v>
      </c>
      <c r="BE91" s="208" t="e">
        <f t="shared" si="53"/>
        <v>#DIV/0!</v>
      </c>
      <c r="BF91" s="208">
        <f t="shared" si="54"/>
        <v>0</v>
      </c>
      <c r="BG91" s="208" t="e">
        <f t="shared" si="55"/>
        <v>#DIV/0!</v>
      </c>
      <c r="BH91" s="231">
        <f t="shared" si="42"/>
        <v>0</v>
      </c>
      <c r="BI91" s="231" t="str">
        <f t="shared" si="43"/>
        <v>No Prog ni Ejec</v>
      </c>
      <c r="BJ91" s="231">
        <f t="shared" si="44"/>
        <v>0</v>
      </c>
      <c r="BK91" s="231" t="str">
        <f t="shared" si="45"/>
        <v>No Prog ni Ejec</v>
      </c>
      <c r="BL91" s="231">
        <f t="shared" si="46"/>
        <v>0</v>
      </c>
      <c r="BM91" s="231" t="str">
        <f t="shared" si="47"/>
        <v>No Prog ni Ejec</v>
      </c>
      <c r="BN91" s="231">
        <f t="shared" si="48"/>
        <v>0</v>
      </c>
      <c r="BO91" s="231" t="str">
        <f t="shared" si="49"/>
        <v>No Prog ni Ejec</v>
      </c>
      <c r="BP91" s="234"/>
      <c r="BQ91" s="228"/>
    </row>
    <row r="92" spans="1:69" ht="105" x14ac:dyDescent="0.25">
      <c r="A92" s="220">
        <v>11700</v>
      </c>
      <c r="B92" s="203" t="s">
        <v>29</v>
      </c>
      <c r="C92" s="202" t="s">
        <v>328</v>
      </c>
      <c r="D92" s="203" t="s">
        <v>256</v>
      </c>
      <c r="E92" s="202" t="s">
        <v>385</v>
      </c>
      <c r="F92" s="203" t="s">
        <v>387</v>
      </c>
      <c r="G92" s="204" t="s">
        <v>384</v>
      </c>
      <c r="H92" s="202">
        <v>4</v>
      </c>
      <c r="I92" s="202" t="s">
        <v>389</v>
      </c>
      <c r="J92" s="203" t="s">
        <v>386</v>
      </c>
      <c r="K92" s="205">
        <v>0</v>
      </c>
      <c r="L92" s="206">
        <v>1</v>
      </c>
      <c r="M92" s="203" t="s">
        <v>46</v>
      </c>
      <c r="N92" s="203" t="s">
        <v>68</v>
      </c>
      <c r="O92" s="203" t="s">
        <v>37</v>
      </c>
      <c r="P92" s="203" t="s">
        <v>38</v>
      </c>
      <c r="Q92" s="203" t="s">
        <v>219</v>
      </c>
      <c r="R92" s="203" t="s">
        <v>627</v>
      </c>
      <c r="S92" s="203" t="s">
        <v>99</v>
      </c>
      <c r="T92" s="202">
        <v>4</v>
      </c>
      <c r="U92" s="246" t="str">
        <f t="shared" si="50"/>
        <v>Informes Estados Financieros (Balance General y Estado de Resultados) de la UGG</v>
      </c>
      <c r="V92" s="247">
        <f t="shared" si="51"/>
        <v>0</v>
      </c>
      <c r="W92" s="207" t="s">
        <v>117</v>
      </c>
      <c r="X92" s="213">
        <v>1</v>
      </c>
      <c r="Y92" s="207" t="s">
        <v>386</v>
      </c>
      <c r="Z92" s="205">
        <v>0</v>
      </c>
      <c r="AA92" s="229"/>
      <c r="AB92" s="229"/>
      <c r="AC92" s="230">
        <f t="shared" si="30"/>
        <v>0</v>
      </c>
      <c r="AD92" s="230" t="e">
        <f t="shared" si="31"/>
        <v>#DIV/0!</v>
      </c>
      <c r="AE92" s="230">
        <f t="shared" si="32"/>
        <v>0</v>
      </c>
      <c r="AF92" s="230" t="e">
        <f t="shared" si="33"/>
        <v>#DIV/0!</v>
      </c>
      <c r="AG92" s="213">
        <v>1</v>
      </c>
      <c r="AH92" s="207" t="s">
        <v>386</v>
      </c>
      <c r="AI92" s="205">
        <v>0</v>
      </c>
      <c r="AJ92" s="229"/>
      <c r="AK92" s="229"/>
      <c r="AL92" s="230">
        <f t="shared" si="34"/>
        <v>0</v>
      </c>
      <c r="AM92" s="230" t="e">
        <f t="shared" si="35"/>
        <v>#DIV/0!</v>
      </c>
      <c r="AN92" s="230">
        <f t="shared" si="36"/>
        <v>0</v>
      </c>
      <c r="AO92" s="230" t="e">
        <f t="shared" si="37"/>
        <v>#DIV/0!</v>
      </c>
      <c r="AP92" s="213">
        <v>1</v>
      </c>
      <c r="AQ92" s="207" t="s">
        <v>386</v>
      </c>
      <c r="AR92" s="205">
        <v>0</v>
      </c>
      <c r="AS92" s="229"/>
      <c r="AT92" s="229"/>
      <c r="AU92" s="230">
        <f t="shared" si="38"/>
        <v>0</v>
      </c>
      <c r="AV92" s="230" t="e">
        <f t="shared" si="39"/>
        <v>#DIV/0!</v>
      </c>
      <c r="AW92" s="230">
        <f t="shared" si="40"/>
        <v>0</v>
      </c>
      <c r="AX92" s="230" t="e">
        <f t="shared" si="41"/>
        <v>#DIV/0!</v>
      </c>
      <c r="AY92" s="213">
        <v>1</v>
      </c>
      <c r="AZ92" s="207" t="s">
        <v>386</v>
      </c>
      <c r="BA92" s="205">
        <v>0</v>
      </c>
      <c r="BB92" s="229"/>
      <c r="BC92" s="229"/>
      <c r="BD92" s="208">
        <f t="shared" si="52"/>
        <v>0</v>
      </c>
      <c r="BE92" s="208" t="e">
        <f t="shared" si="53"/>
        <v>#DIV/0!</v>
      </c>
      <c r="BF92" s="208">
        <f t="shared" si="54"/>
        <v>0</v>
      </c>
      <c r="BG92" s="208" t="e">
        <f t="shared" si="55"/>
        <v>#DIV/0!</v>
      </c>
      <c r="BH92" s="231">
        <f t="shared" si="42"/>
        <v>0</v>
      </c>
      <c r="BI92" s="231" t="str">
        <f t="shared" si="43"/>
        <v>No Prog ni Ejec</v>
      </c>
      <c r="BJ92" s="231">
        <f t="shared" si="44"/>
        <v>0</v>
      </c>
      <c r="BK92" s="231" t="str">
        <f t="shared" si="45"/>
        <v>No Prog ni Ejec</v>
      </c>
      <c r="BL92" s="231">
        <f t="shared" si="46"/>
        <v>0</v>
      </c>
      <c r="BM92" s="231" t="str">
        <f t="shared" si="47"/>
        <v>No Prog ni Ejec</v>
      </c>
      <c r="BN92" s="231">
        <f t="shared" si="48"/>
        <v>0</v>
      </c>
      <c r="BO92" s="231" t="str">
        <f t="shared" si="49"/>
        <v>No Prog ni Ejec</v>
      </c>
      <c r="BP92" s="234"/>
      <c r="BQ92" s="228"/>
    </row>
    <row r="93" spans="1:69" ht="105" x14ac:dyDescent="0.25">
      <c r="A93" s="220">
        <v>11700</v>
      </c>
      <c r="B93" s="203" t="s">
        <v>29</v>
      </c>
      <c r="C93" s="202" t="s">
        <v>328</v>
      </c>
      <c r="D93" s="203" t="s">
        <v>256</v>
      </c>
      <c r="E93" s="202" t="s">
        <v>391</v>
      </c>
      <c r="F93" s="203" t="s">
        <v>393</v>
      </c>
      <c r="G93" s="204" t="s">
        <v>384</v>
      </c>
      <c r="H93" s="202">
        <v>4</v>
      </c>
      <c r="I93" s="202" t="s">
        <v>392</v>
      </c>
      <c r="J93" s="203" t="s">
        <v>390</v>
      </c>
      <c r="K93" s="205">
        <v>0</v>
      </c>
      <c r="L93" s="206">
        <v>1</v>
      </c>
      <c r="M93" s="203" t="s">
        <v>46</v>
      </c>
      <c r="N93" s="203" t="s">
        <v>68</v>
      </c>
      <c r="O93" s="203" t="s">
        <v>37</v>
      </c>
      <c r="P93" s="203" t="s">
        <v>38</v>
      </c>
      <c r="Q93" s="203" t="s">
        <v>219</v>
      </c>
      <c r="R93" s="203" t="s">
        <v>628</v>
      </c>
      <c r="S93" s="203" t="s">
        <v>99</v>
      </c>
      <c r="T93" s="202">
        <v>4</v>
      </c>
      <c r="U93" s="246" t="str">
        <f t="shared" si="50"/>
        <v>Informes Operaciones Reciprocas</v>
      </c>
      <c r="V93" s="247">
        <f t="shared" si="51"/>
        <v>0</v>
      </c>
      <c r="W93" s="207" t="s">
        <v>117</v>
      </c>
      <c r="X93" s="213">
        <v>1</v>
      </c>
      <c r="Y93" s="207" t="s">
        <v>390</v>
      </c>
      <c r="Z93" s="205">
        <v>0</v>
      </c>
      <c r="AA93" s="229"/>
      <c r="AB93" s="229"/>
      <c r="AC93" s="230">
        <f t="shared" si="30"/>
        <v>0</v>
      </c>
      <c r="AD93" s="230" t="e">
        <f t="shared" si="31"/>
        <v>#DIV/0!</v>
      </c>
      <c r="AE93" s="230">
        <f t="shared" si="32"/>
        <v>0</v>
      </c>
      <c r="AF93" s="230" t="e">
        <f t="shared" si="33"/>
        <v>#DIV/0!</v>
      </c>
      <c r="AG93" s="213">
        <v>1</v>
      </c>
      <c r="AH93" s="207" t="s">
        <v>390</v>
      </c>
      <c r="AI93" s="205">
        <v>0</v>
      </c>
      <c r="AJ93" s="229"/>
      <c r="AK93" s="229"/>
      <c r="AL93" s="230">
        <f t="shared" si="34"/>
        <v>0</v>
      </c>
      <c r="AM93" s="230" t="e">
        <f t="shared" si="35"/>
        <v>#DIV/0!</v>
      </c>
      <c r="AN93" s="230">
        <f t="shared" si="36"/>
        <v>0</v>
      </c>
      <c r="AO93" s="230" t="e">
        <f t="shared" si="37"/>
        <v>#DIV/0!</v>
      </c>
      <c r="AP93" s="213">
        <v>1</v>
      </c>
      <c r="AQ93" s="207" t="s">
        <v>390</v>
      </c>
      <c r="AR93" s="205">
        <v>0</v>
      </c>
      <c r="AS93" s="229"/>
      <c r="AT93" s="229"/>
      <c r="AU93" s="230">
        <f t="shared" si="38"/>
        <v>0</v>
      </c>
      <c r="AV93" s="230" t="e">
        <f t="shared" si="39"/>
        <v>#DIV/0!</v>
      </c>
      <c r="AW93" s="230">
        <f t="shared" si="40"/>
        <v>0</v>
      </c>
      <c r="AX93" s="230" t="e">
        <f t="shared" si="41"/>
        <v>#DIV/0!</v>
      </c>
      <c r="AY93" s="213">
        <v>1</v>
      </c>
      <c r="AZ93" s="207" t="s">
        <v>390</v>
      </c>
      <c r="BA93" s="205">
        <v>0</v>
      </c>
      <c r="BB93" s="229"/>
      <c r="BC93" s="229"/>
      <c r="BD93" s="208">
        <f t="shared" si="52"/>
        <v>0</v>
      </c>
      <c r="BE93" s="208" t="e">
        <f t="shared" si="53"/>
        <v>#DIV/0!</v>
      </c>
      <c r="BF93" s="208">
        <f t="shared" si="54"/>
        <v>0</v>
      </c>
      <c r="BG93" s="208" t="e">
        <f t="shared" si="55"/>
        <v>#DIV/0!</v>
      </c>
      <c r="BH93" s="231">
        <f t="shared" si="42"/>
        <v>0</v>
      </c>
      <c r="BI93" s="231" t="str">
        <f t="shared" si="43"/>
        <v>No Prog ni Ejec</v>
      </c>
      <c r="BJ93" s="231">
        <f t="shared" si="44"/>
        <v>0</v>
      </c>
      <c r="BK93" s="231" t="str">
        <f t="shared" si="45"/>
        <v>No Prog ni Ejec</v>
      </c>
      <c r="BL93" s="231">
        <f t="shared" si="46"/>
        <v>0</v>
      </c>
      <c r="BM93" s="231" t="str">
        <f t="shared" si="47"/>
        <v>No Prog ni Ejec</v>
      </c>
      <c r="BN93" s="231">
        <f t="shared" si="48"/>
        <v>0</v>
      </c>
      <c r="BO93" s="231" t="str">
        <f t="shared" si="49"/>
        <v>No Prog ni Ejec</v>
      </c>
      <c r="BP93" s="234"/>
      <c r="BQ93" s="228"/>
    </row>
    <row r="94" spans="1:69" ht="105" x14ac:dyDescent="0.25">
      <c r="A94" s="220">
        <v>11700</v>
      </c>
      <c r="B94" s="203" t="s">
        <v>29</v>
      </c>
      <c r="C94" s="202" t="s">
        <v>328</v>
      </c>
      <c r="D94" s="203" t="s">
        <v>256</v>
      </c>
      <c r="E94" s="202" t="s">
        <v>394</v>
      </c>
      <c r="F94" s="203" t="s">
        <v>395</v>
      </c>
      <c r="G94" s="204" t="s">
        <v>123</v>
      </c>
      <c r="H94" s="208">
        <v>1</v>
      </c>
      <c r="I94" s="202" t="s">
        <v>396</v>
      </c>
      <c r="J94" s="203" t="s">
        <v>397</v>
      </c>
      <c r="K94" s="205">
        <v>0</v>
      </c>
      <c r="L94" s="206">
        <v>1</v>
      </c>
      <c r="M94" s="203" t="s">
        <v>46</v>
      </c>
      <c r="N94" s="203" t="s">
        <v>68</v>
      </c>
      <c r="O94" s="203" t="s">
        <v>37</v>
      </c>
      <c r="P94" s="203" t="s">
        <v>38</v>
      </c>
      <c r="Q94" s="203" t="s">
        <v>219</v>
      </c>
      <c r="R94" s="203" t="s">
        <v>398</v>
      </c>
      <c r="S94" s="203" t="s">
        <v>99</v>
      </c>
      <c r="T94" s="206">
        <v>1</v>
      </c>
      <c r="U94" s="246" t="str">
        <f t="shared" si="50"/>
        <v xml:space="preserve">Tramite de pago de las Cuentas de Cobro con Soportes Documentales radicadas en el mes </v>
      </c>
      <c r="V94" s="247">
        <f t="shared" si="51"/>
        <v>0</v>
      </c>
      <c r="W94" s="207" t="s">
        <v>117</v>
      </c>
      <c r="X94" s="208">
        <v>0.25</v>
      </c>
      <c r="Y94" s="207" t="s">
        <v>397</v>
      </c>
      <c r="Z94" s="205">
        <v>0</v>
      </c>
      <c r="AA94" s="229"/>
      <c r="AB94" s="229"/>
      <c r="AC94" s="230">
        <f t="shared" si="30"/>
        <v>0</v>
      </c>
      <c r="AD94" s="230" t="e">
        <f t="shared" si="31"/>
        <v>#DIV/0!</v>
      </c>
      <c r="AE94" s="230">
        <f t="shared" si="32"/>
        <v>0</v>
      </c>
      <c r="AF94" s="230" t="e">
        <f t="shared" si="33"/>
        <v>#DIV/0!</v>
      </c>
      <c r="AG94" s="208">
        <v>0.25</v>
      </c>
      <c r="AH94" s="207" t="s">
        <v>397</v>
      </c>
      <c r="AI94" s="205">
        <v>0</v>
      </c>
      <c r="AJ94" s="229"/>
      <c r="AK94" s="229"/>
      <c r="AL94" s="230">
        <f t="shared" si="34"/>
        <v>0</v>
      </c>
      <c r="AM94" s="230" t="e">
        <f t="shared" si="35"/>
        <v>#DIV/0!</v>
      </c>
      <c r="AN94" s="230">
        <f t="shared" si="36"/>
        <v>0</v>
      </c>
      <c r="AO94" s="230" t="e">
        <f t="shared" si="37"/>
        <v>#DIV/0!</v>
      </c>
      <c r="AP94" s="208">
        <v>0.25</v>
      </c>
      <c r="AQ94" s="207" t="s">
        <v>397</v>
      </c>
      <c r="AR94" s="205">
        <v>0</v>
      </c>
      <c r="AS94" s="229"/>
      <c r="AT94" s="229"/>
      <c r="AU94" s="230">
        <f t="shared" si="38"/>
        <v>0</v>
      </c>
      <c r="AV94" s="230" t="e">
        <f t="shared" si="39"/>
        <v>#DIV/0!</v>
      </c>
      <c r="AW94" s="230">
        <f t="shared" si="40"/>
        <v>0</v>
      </c>
      <c r="AX94" s="230" t="e">
        <f t="shared" si="41"/>
        <v>#DIV/0!</v>
      </c>
      <c r="AY94" s="208">
        <v>0.25</v>
      </c>
      <c r="AZ94" s="207" t="s">
        <v>397</v>
      </c>
      <c r="BA94" s="205">
        <v>0</v>
      </c>
      <c r="BB94" s="229"/>
      <c r="BC94" s="229"/>
      <c r="BD94" s="208">
        <f t="shared" si="52"/>
        <v>0</v>
      </c>
      <c r="BE94" s="208" t="e">
        <f t="shared" si="53"/>
        <v>#DIV/0!</v>
      </c>
      <c r="BF94" s="208">
        <f t="shared" si="54"/>
        <v>0</v>
      </c>
      <c r="BG94" s="208" t="e">
        <f t="shared" si="55"/>
        <v>#DIV/0!</v>
      </c>
      <c r="BH94" s="231">
        <f t="shared" si="42"/>
        <v>0</v>
      </c>
      <c r="BI94" s="231" t="str">
        <f t="shared" si="43"/>
        <v>No Prog ni Ejec</v>
      </c>
      <c r="BJ94" s="231">
        <f t="shared" si="44"/>
        <v>0</v>
      </c>
      <c r="BK94" s="231" t="str">
        <f t="shared" si="45"/>
        <v>No Prog ni Ejec</v>
      </c>
      <c r="BL94" s="231">
        <f t="shared" si="46"/>
        <v>0</v>
      </c>
      <c r="BM94" s="231" t="str">
        <f t="shared" si="47"/>
        <v>No Prog ni Ejec</v>
      </c>
      <c r="BN94" s="231">
        <f t="shared" si="48"/>
        <v>0</v>
      </c>
      <c r="BO94" s="231" t="str">
        <f t="shared" si="49"/>
        <v>No Prog ni Ejec</v>
      </c>
      <c r="BP94" s="234"/>
      <c r="BQ94" s="228"/>
    </row>
    <row r="95" spans="1:69" ht="105" x14ac:dyDescent="0.25">
      <c r="A95" s="220">
        <v>11700</v>
      </c>
      <c r="B95" s="203" t="s">
        <v>29</v>
      </c>
      <c r="C95" s="202" t="s">
        <v>328</v>
      </c>
      <c r="D95" s="203" t="s">
        <v>256</v>
      </c>
      <c r="E95" s="202" t="s">
        <v>399</v>
      </c>
      <c r="F95" s="203" t="s">
        <v>400</v>
      </c>
      <c r="G95" s="204" t="s">
        <v>123</v>
      </c>
      <c r="H95" s="208">
        <v>1</v>
      </c>
      <c r="I95" s="202" t="s">
        <v>403</v>
      </c>
      <c r="J95" s="203" t="s">
        <v>405</v>
      </c>
      <c r="K95" s="205">
        <v>319126980</v>
      </c>
      <c r="L95" s="206">
        <v>1</v>
      </c>
      <c r="M95" s="203" t="s">
        <v>51</v>
      </c>
      <c r="N95" s="203" t="s">
        <v>56</v>
      </c>
      <c r="O95" s="203" t="s">
        <v>37</v>
      </c>
      <c r="P95" s="203" t="s">
        <v>40</v>
      </c>
      <c r="Q95" s="203" t="s">
        <v>217</v>
      </c>
      <c r="R95" s="203" t="s">
        <v>370</v>
      </c>
      <c r="S95" s="203" t="s">
        <v>111</v>
      </c>
      <c r="T95" s="206">
        <v>1</v>
      </c>
      <c r="U95" s="246" t="str">
        <f t="shared" si="50"/>
        <v>Trámites  Precontractuales y Contractuales Adelantados de conformidad con Plan de Adquisiciones de la Dirección.</v>
      </c>
      <c r="V95" s="247">
        <f t="shared" si="51"/>
        <v>319126980</v>
      </c>
      <c r="W95" s="207" t="s">
        <v>117</v>
      </c>
      <c r="X95" s="208">
        <v>0.25</v>
      </c>
      <c r="Y95" s="207" t="s">
        <v>405</v>
      </c>
      <c r="Z95" s="205">
        <f>+V95*X95</f>
        <v>79781745</v>
      </c>
      <c r="AA95" s="229"/>
      <c r="AB95" s="229"/>
      <c r="AC95" s="230">
        <f t="shared" si="30"/>
        <v>0</v>
      </c>
      <c r="AD95" s="230">
        <f t="shared" si="31"/>
        <v>0</v>
      </c>
      <c r="AE95" s="230">
        <f t="shared" si="32"/>
        <v>0</v>
      </c>
      <c r="AF95" s="230">
        <f t="shared" si="33"/>
        <v>0</v>
      </c>
      <c r="AG95" s="208">
        <v>0.25</v>
      </c>
      <c r="AH95" s="207" t="s">
        <v>405</v>
      </c>
      <c r="AI95" s="205">
        <v>79781745</v>
      </c>
      <c r="AJ95" s="229"/>
      <c r="AK95" s="229"/>
      <c r="AL95" s="230">
        <f t="shared" si="34"/>
        <v>0</v>
      </c>
      <c r="AM95" s="230">
        <f t="shared" si="35"/>
        <v>0</v>
      </c>
      <c r="AN95" s="230">
        <f t="shared" si="36"/>
        <v>0</v>
      </c>
      <c r="AO95" s="230">
        <f t="shared" si="37"/>
        <v>0</v>
      </c>
      <c r="AP95" s="208">
        <v>0.25</v>
      </c>
      <c r="AQ95" s="207" t="s">
        <v>405</v>
      </c>
      <c r="AR95" s="205">
        <v>79781745</v>
      </c>
      <c r="AS95" s="229"/>
      <c r="AT95" s="229"/>
      <c r="AU95" s="230">
        <f t="shared" si="38"/>
        <v>0</v>
      </c>
      <c r="AV95" s="230">
        <f t="shared" si="39"/>
        <v>0</v>
      </c>
      <c r="AW95" s="230">
        <f t="shared" si="40"/>
        <v>0</v>
      </c>
      <c r="AX95" s="230">
        <f t="shared" si="41"/>
        <v>0</v>
      </c>
      <c r="AY95" s="208">
        <v>0.25</v>
      </c>
      <c r="AZ95" s="207" t="s">
        <v>405</v>
      </c>
      <c r="BA95" s="205">
        <v>79781745</v>
      </c>
      <c r="BB95" s="229"/>
      <c r="BC95" s="229"/>
      <c r="BD95" s="208">
        <f t="shared" si="52"/>
        <v>0</v>
      </c>
      <c r="BE95" s="208">
        <f t="shared" si="53"/>
        <v>0</v>
      </c>
      <c r="BF95" s="208">
        <f t="shared" si="54"/>
        <v>0</v>
      </c>
      <c r="BG95" s="208">
        <f t="shared" si="55"/>
        <v>0</v>
      </c>
      <c r="BH95" s="231">
        <f t="shared" si="42"/>
        <v>0</v>
      </c>
      <c r="BI95" s="231">
        <f t="shared" si="43"/>
        <v>0</v>
      </c>
      <c r="BJ95" s="231">
        <f t="shared" si="44"/>
        <v>0</v>
      </c>
      <c r="BK95" s="231">
        <f t="shared" si="45"/>
        <v>0</v>
      </c>
      <c r="BL95" s="231">
        <f t="shared" si="46"/>
        <v>0</v>
      </c>
      <c r="BM95" s="231">
        <f t="shared" si="47"/>
        <v>0</v>
      </c>
      <c r="BN95" s="231">
        <f t="shared" si="48"/>
        <v>0</v>
      </c>
      <c r="BO95" s="231">
        <f t="shared" si="49"/>
        <v>0</v>
      </c>
      <c r="BP95" s="234"/>
      <c r="BQ95" s="228"/>
    </row>
    <row r="96" spans="1:69" ht="105" x14ac:dyDescent="0.25">
      <c r="A96" s="220">
        <v>11700</v>
      </c>
      <c r="B96" s="203" t="s">
        <v>29</v>
      </c>
      <c r="C96" s="202" t="s">
        <v>328</v>
      </c>
      <c r="D96" s="203" t="s">
        <v>256</v>
      </c>
      <c r="E96" s="202" t="s">
        <v>401</v>
      </c>
      <c r="F96" s="203" t="s">
        <v>563</v>
      </c>
      <c r="G96" s="204" t="s">
        <v>123</v>
      </c>
      <c r="H96" s="208">
        <v>1</v>
      </c>
      <c r="I96" s="202" t="s">
        <v>404</v>
      </c>
      <c r="J96" s="203" t="s">
        <v>564</v>
      </c>
      <c r="K96" s="205">
        <v>0</v>
      </c>
      <c r="L96" s="206">
        <v>1</v>
      </c>
      <c r="M96" s="203" t="s">
        <v>51</v>
      </c>
      <c r="N96" s="203" t="s">
        <v>56</v>
      </c>
      <c r="O96" s="203" t="s">
        <v>37</v>
      </c>
      <c r="P96" s="203" t="s">
        <v>40</v>
      </c>
      <c r="Q96" s="203" t="s">
        <v>217</v>
      </c>
      <c r="R96" s="203" t="s">
        <v>406</v>
      </c>
      <c r="S96" s="203" t="s">
        <v>111</v>
      </c>
      <c r="T96" s="206">
        <v>1</v>
      </c>
      <c r="U96" s="246" t="str">
        <f t="shared" si="50"/>
        <v xml:space="preserve">No de Actos de cierre y/ o liquidaciones elaboradas / No. De Contratos terminados. </v>
      </c>
      <c r="V96" s="247">
        <f t="shared" si="51"/>
        <v>0</v>
      </c>
      <c r="W96" s="207" t="s">
        <v>117</v>
      </c>
      <c r="X96" s="208">
        <v>0.25</v>
      </c>
      <c r="Y96" s="207" t="s">
        <v>564</v>
      </c>
      <c r="Z96" s="205">
        <v>0</v>
      </c>
      <c r="AA96" s="229"/>
      <c r="AB96" s="229"/>
      <c r="AC96" s="230">
        <f t="shared" si="30"/>
        <v>0</v>
      </c>
      <c r="AD96" s="230" t="e">
        <f t="shared" si="31"/>
        <v>#DIV/0!</v>
      </c>
      <c r="AE96" s="230">
        <f t="shared" si="32"/>
        <v>0</v>
      </c>
      <c r="AF96" s="230" t="e">
        <f t="shared" si="33"/>
        <v>#DIV/0!</v>
      </c>
      <c r="AG96" s="208">
        <v>0.25</v>
      </c>
      <c r="AH96" s="207" t="s">
        <v>564</v>
      </c>
      <c r="AI96" s="205">
        <v>0</v>
      </c>
      <c r="AJ96" s="229"/>
      <c r="AK96" s="229"/>
      <c r="AL96" s="230">
        <f t="shared" si="34"/>
        <v>0</v>
      </c>
      <c r="AM96" s="230" t="e">
        <f t="shared" si="35"/>
        <v>#DIV/0!</v>
      </c>
      <c r="AN96" s="230">
        <f t="shared" si="36"/>
        <v>0</v>
      </c>
      <c r="AO96" s="230" t="e">
        <f t="shared" si="37"/>
        <v>#DIV/0!</v>
      </c>
      <c r="AP96" s="208">
        <v>0.25</v>
      </c>
      <c r="AQ96" s="207" t="s">
        <v>564</v>
      </c>
      <c r="AR96" s="205">
        <v>0</v>
      </c>
      <c r="AS96" s="229"/>
      <c r="AT96" s="229"/>
      <c r="AU96" s="230">
        <f t="shared" si="38"/>
        <v>0</v>
      </c>
      <c r="AV96" s="230" t="e">
        <f t="shared" si="39"/>
        <v>#DIV/0!</v>
      </c>
      <c r="AW96" s="230">
        <f t="shared" si="40"/>
        <v>0</v>
      </c>
      <c r="AX96" s="230" t="e">
        <f t="shared" si="41"/>
        <v>#DIV/0!</v>
      </c>
      <c r="AY96" s="208">
        <v>0.25</v>
      </c>
      <c r="AZ96" s="207" t="s">
        <v>564</v>
      </c>
      <c r="BA96" s="205">
        <v>0</v>
      </c>
      <c r="BB96" s="229"/>
      <c r="BC96" s="229"/>
      <c r="BD96" s="208">
        <f t="shared" si="52"/>
        <v>0</v>
      </c>
      <c r="BE96" s="208" t="e">
        <f t="shared" si="53"/>
        <v>#DIV/0!</v>
      </c>
      <c r="BF96" s="208">
        <f t="shared" si="54"/>
        <v>0</v>
      </c>
      <c r="BG96" s="208" t="e">
        <f t="shared" si="55"/>
        <v>#DIV/0!</v>
      </c>
      <c r="BH96" s="231">
        <f t="shared" si="42"/>
        <v>0</v>
      </c>
      <c r="BI96" s="231" t="str">
        <f t="shared" si="43"/>
        <v>No Prog ni Ejec</v>
      </c>
      <c r="BJ96" s="231">
        <f t="shared" si="44"/>
        <v>0</v>
      </c>
      <c r="BK96" s="231" t="str">
        <f t="shared" si="45"/>
        <v>No Prog ni Ejec</v>
      </c>
      <c r="BL96" s="231">
        <f t="shared" si="46"/>
        <v>0</v>
      </c>
      <c r="BM96" s="231" t="str">
        <f t="shared" si="47"/>
        <v>No Prog ni Ejec</v>
      </c>
      <c r="BN96" s="231">
        <f t="shared" si="48"/>
        <v>0</v>
      </c>
      <c r="BO96" s="231" t="str">
        <f t="shared" si="49"/>
        <v>No Prog ni Ejec</v>
      </c>
      <c r="BP96" s="234"/>
      <c r="BQ96" s="228"/>
    </row>
    <row r="97" spans="1:69" ht="105" x14ac:dyDescent="0.25">
      <c r="A97" s="220">
        <v>11700</v>
      </c>
      <c r="B97" s="203" t="s">
        <v>29</v>
      </c>
      <c r="C97" s="202" t="s">
        <v>328</v>
      </c>
      <c r="D97" s="203" t="s">
        <v>256</v>
      </c>
      <c r="E97" s="202" t="s">
        <v>407</v>
      </c>
      <c r="F97" s="203" t="s">
        <v>661</v>
      </c>
      <c r="G97" s="204" t="s">
        <v>123</v>
      </c>
      <c r="H97" s="208">
        <v>1</v>
      </c>
      <c r="I97" s="202" t="s">
        <v>409</v>
      </c>
      <c r="J97" s="203" t="s">
        <v>660</v>
      </c>
      <c r="K97" s="205">
        <v>400000000</v>
      </c>
      <c r="L97" s="206">
        <v>1</v>
      </c>
      <c r="M97" s="203" t="s">
        <v>45</v>
      </c>
      <c r="N97" s="203" t="s">
        <v>54</v>
      </c>
      <c r="O97" s="203" t="s">
        <v>37</v>
      </c>
      <c r="P97" s="203" t="s">
        <v>38</v>
      </c>
      <c r="Q97" s="203" t="s">
        <v>218</v>
      </c>
      <c r="R97" s="203" t="s">
        <v>664</v>
      </c>
      <c r="S97" s="203" t="s">
        <v>104</v>
      </c>
      <c r="T97" s="212">
        <v>9</v>
      </c>
      <c r="U97" s="246" t="str">
        <f t="shared" si="50"/>
        <v>Realizar capacitación y fortalecimiento de las competencias laborales de los funcionarios</v>
      </c>
      <c r="V97" s="247">
        <f t="shared" si="51"/>
        <v>400000000</v>
      </c>
      <c r="W97" s="207" t="s">
        <v>117</v>
      </c>
      <c r="X97" s="213">
        <v>3</v>
      </c>
      <c r="Y97" s="207" t="s">
        <v>660</v>
      </c>
      <c r="Z97" s="205">
        <v>100000000</v>
      </c>
      <c r="AA97" s="229"/>
      <c r="AB97" s="229"/>
      <c r="AC97" s="230">
        <f t="shared" si="30"/>
        <v>0</v>
      </c>
      <c r="AD97" s="230">
        <f t="shared" si="31"/>
        <v>0</v>
      </c>
      <c r="AE97" s="230">
        <f t="shared" si="32"/>
        <v>0</v>
      </c>
      <c r="AF97" s="230">
        <f t="shared" si="33"/>
        <v>0</v>
      </c>
      <c r="AG97" s="213">
        <v>2</v>
      </c>
      <c r="AH97" s="207" t="s">
        <v>660</v>
      </c>
      <c r="AI97" s="205">
        <v>100000000</v>
      </c>
      <c r="AJ97" s="229"/>
      <c r="AK97" s="229"/>
      <c r="AL97" s="230">
        <f t="shared" si="34"/>
        <v>0</v>
      </c>
      <c r="AM97" s="230">
        <f t="shared" si="35"/>
        <v>0</v>
      </c>
      <c r="AN97" s="230">
        <f t="shared" si="36"/>
        <v>0</v>
      </c>
      <c r="AO97" s="230">
        <f t="shared" si="37"/>
        <v>0</v>
      </c>
      <c r="AP97" s="213">
        <v>2</v>
      </c>
      <c r="AQ97" s="207" t="s">
        <v>660</v>
      </c>
      <c r="AR97" s="205">
        <v>100000000</v>
      </c>
      <c r="AS97" s="229"/>
      <c r="AT97" s="229"/>
      <c r="AU97" s="230">
        <f t="shared" si="38"/>
        <v>0</v>
      </c>
      <c r="AV97" s="230">
        <f t="shared" si="39"/>
        <v>0</v>
      </c>
      <c r="AW97" s="230">
        <f t="shared" si="40"/>
        <v>0</v>
      </c>
      <c r="AX97" s="230">
        <f t="shared" si="41"/>
        <v>0</v>
      </c>
      <c r="AY97" s="213">
        <v>2</v>
      </c>
      <c r="AZ97" s="207" t="s">
        <v>660</v>
      </c>
      <c r="BA97" s="205">
        <v>100000000</v>
      </c>
      <c r="BB97" s="229"/>
      <c r="BC97" s="229"/>
      <c r="BD97" s="208">
        <f t="shared" si="52"/>
        <v>0</v>
      </c>
      <c r="BE97" s="208">
        <f t="shared" si="53"/>
        <v>0</v>
      </c>
      <c r="BF97" s="208">
        <f t="shared" si="54"/>
        <v>0</v>
      </c>
      <c r="BG97" s="208">
        <f t="shared" si="55"/>
        <v>0</v>
      </c>
      <c r="BH97" s="231">
        <f t="shared" si="42"/>
        <v>0</v>
      </c>
      <c r="BI97" s="231">
        <f t="shared" si="43"/>
        <v>0</v>
      </c>
      <c r="BJ97" s="231">
        <f t="shared" si="44"/>
        <v>0</v>
      </c>
      <c r="BK97" s="231">
        <f t="shared" si="45"/>
        <v>0</v>
      </c>
      <c r="BL97" s="231">
        <f t="shared" si="46"/>
        <v>0</v>
      </c>
      <c r="BM97" s="231">
        <f t="shared" si="47"/>
        <v>0</v>
      </c>
      <c r="BN97" s="231">
        <f t="shared" si="48"/>
        <v>0</v>
      </c>
      <c r="BO97" s="231">
        <f t="shared" si="49"/>
        <v>0</v>
      </c>
      <c r="BP97" s="234"/>
      <c r="BQ97" s="228"/>
    </row>
    <row r="98" spans="1:69" ht="105" x14ac:dyDescent="0.25">
      <c r="A98" s="220">
        <v>11700</v>
      </c>
      <c r="B98" s="203" t="s">
        <v>29</v>
      </c>
      <c r="C98" s="202" t="s">
        <v>328</v>
      </c>
      <c r="D98" s="203" t="s">
        <v>256</v>
      </c>
      <c r="E98" s="202" t="s">
        <v>407</v>
      </c>
      <c r="F98" s="203" t="s">
        <v>662</v>
      </c>
      <c r="G98" s="204" t="s">
        <v>123</v>
      </c>
      <c r="H98" s="208">
        <v>1</v>
      </c>
      <c r="I98" s="202" t="s">
        <v>629</v>
      </c>
      <c r="J98" s="203" t="s">
        <v>663</v>
      </c>
      <c r="K98" s="205">
        <v>400000000</v>
      </c>
      <c r="L98" s="206">
        <v>1</v>
      </c>
      <c r="M98" s="203" t="s">
        <v>45</v>
      </c>
      <c r="N98" s="203" t="s">
        <v>54</v>
      </c>
      <c r="O98" s="203" t="s">
        <v>37</v>
      </c>
      <c r="P98" s="203" t="s">
        <v>38</v>
      </c>
      <c r="Q98" s="203" t="s">
        <v>218</v>
      </c>
      <c r="R98" s="203" t="s">
        <v>411</v>
      </c>
      <c r="S98" s="203" t="s">
        <v>104</v>
      </c>
      <c r="T98" s="206">
        <v>1</v>
      </c>
      <c r="U98" s="246" t="str">
        <f t="shared" si="50"/>
        <v>Realizar actividades para fortalecer la calidad de vida de los servidores públicos de la entidad, así como el clima organizacional</v>
      </c>
      <c r="V98" s="247">
        <f t="shared" si="51"/>
        <v>400000000</v>
      </c>
      <c r="W98" s="207" t="s">
        <v>117</v>
      </c>
      <c r="X98" s="208">
        <v>0.25</v>
      </c>
      <c r="Y98" s="207" t="s">
        <v>663</v>
      </c>
      <c r="Z98" s="205">
        <v>80000000</v>
      </c>
      <c r="AA98" s="229"/>
      <c r="AB98" s="229"/>
      <c r="AC98" s="230">
        <f t="shared" si="30"/>
        <v>0</v>
      </c>
      <c r="AD98" s="230">
        <f t="shared" si="31"/>
        <v>0</v>
      </c>
      <c r="AE98" s="230">
        <f t="shared" si="32"/>
        <v>0</v>
      </c>
      <c r="AF98" s="230">
        <f t="shared" si="33"/>
        <v>0</v>
      </c>
      <c r="AG98" s="208">
        <v>0.25</v>
      </c>
      <c r="AH98" s="207" t="s">
        <v>663</v>
      </c>
      <c r="AI98" s="205">
        <v>120000000</v>
      </c>
      <c r="AJ98" s="229"/>
      <c r="AK98" s="229"/>
      <c r="AL98" s="230">
        <f t="shared" si="34"/>
        <v>0</v>
      </c>
      <c r="AM98" s="230">
        <f t="shared" si="35"/>
        <v>0</v>
      </c>
      <c r="AN98" s="230">
        <f t="shared" si="36"/>
        <v>0</v>
      </c>
      <c r="AO98" s="230">
        <f t="shared" si="37"/>
        <v>0</v>
      </c>
      <c r="AP98" s="208">
        <v>0.25</v>
      </c>
      <c r="AQ98" s="207" t="s">
        <v>663</v>
      </c>
      <c r="AR98" s="205">
        <v>80000000</v>
      </c>
      <c r="AS98" s="229"/>
      <c r="AT98" s="229"/>
      <c r="AU98" s="230">
        <f t="shared" si="38"/>
        <v>0</v>
      </c>
      <c r="AV98" s="230">
        <f t="shared" si="39"/>
        <v>0</v>
      </c>
      <c r="AW98" s="230">
        <f t="shared" si="40"/>
        <v>0</v>
      </c>
      <c r="AX98" s="230">
        <f t="shared" si="41"/>
        <v>0</v>
      </c>
      <c r="AY98" s="208">
        <v>0.25</v>
      </c>
      <c r="AZ98" s="207" t="s">
        <v>663</v>
      </c>
      <c r="BA98" s="205">
        <v>120000000</v>
      </c>
      <c r="BB98" s="229"/>
      <c r="BC98" s="229"/>
      <c r="BD98" s="208">
        <f t="shared" si="52"/>
        <v>0</v>
      </c>
      <c r="BE98" s="208">
        <f t="shared" si="53"/>
        <v>0</v>
      </c>
      <c r="BF98" s="208">
        <f t="shared" si="54"/>
        <v>0</v>
      </c>
      <c r="BG98" s="208">
        <f t="shared" si="55"/>
        <v>0</v>
      </c>
      <c r="BH98" s="231">
        <f t="shared" si="42"/>
        <v>0</v>
      </c>
      <c r="BI98" s="231">
        <f t="shared" si="43"/>
        <v>0</v>
      </c>
      <c r="BJ98" s="231">
        <f t="shared" si="44"/>
        <v>0</v>
      </c>
      <c r="BK98" s="231">
        <f t="shared" si="45"/>
        <v>0</v>
      </c>
      <c r="BL98" s="231">
        <f t="shared" si="46"/>
        <v>0</v>
      </c>
      <c r="BM98" s="231">
        <f t="shared" si="47"/>
        <v>0</v>
      </c>
      <c r="BN98" s="231">
        <f t="shared" si="48"/>
        <v>0</v>
      </c>
      <c r="BO98" s="231">
        <f t="shared" si="49"/>
        <v>0</v>
      </c>
      <c r="BP98" s="234"/>
      <c r="BQ98" s="228"/>
    </row>
    <row r="99" spans="1:69" ht="105" x14ac:dyDescent="0.25">
      <c r="A99" s="220">
        <v>11700</v>
      </c>
      <c r="B99" s="203" t="s">
        <v>29</v>
      </c>
      <c r="C99" s="202" t="s">
        <v>328</v>
      </c>
      <c r="D99" s="203" t="s">
        <v>256</v>
      </c>
      <c r="E99" s="202" t="s">
        <v>412</v>
      </c>
      <c r="F99" s="203" t="s">
        <v>413</v>
      </c>
      <c r="G99" s="204" t="s">
        <v>123</v>
      </c>
      <c r="H99" s="208">
        <v>1</v>
      </c>
      <c r="I99" s="202" t="s">
        <v>416</v>
      </c>
      <c r="J99" s="203" t="s">
        <v>565</v>
      </c>
      <c r="K99" s="205">
        <v>6000000</v>
      </c>
      <c r="L99" s="206">
        <v>1</v>
      </c>
      <c r="M99" s="203" t="s">
        <v>45</v>
      </c>
      <c r="N99" s="203" t="s">
        <v>54</v>
      </c>
      <c r="O99" s="203" t="s">
        <v>37</v>
      </c>
      <c r="P99" s="203" t="s">
        <v>38</v>
      </c>
      <c r="Q99" s="203" t="s">
        <v>218</v>
      </c>
      <c r="R99" s="203" t="s">
        <v>182</v>
      </c>
      <c r="S99" s="203" t="s">
        <v>104</v>
      </c>
      <c r="T99" s="206">
        <v>1</v>
      </c>
      <c r="U99" s="246" t="str">
        <f t="shared" si="50"/>
        <v>Realización de Exámenes de Salud Ocupacional (pre-ocupacionales, exámenes médicos post-ocupacionales y exámenes médicos post-incapacidad)</v>
      </c>
      <c r="V99" s="247">
        <f t="shared" si="51"/>
        <v>6000000</v>
      </c>
      <c r="W99" s="207" t="s">
        <v>117</v>
      </c>
      <c r="X99" s="208">
        <v>0.25</v>
      </c>
      <c r="Y99" s="207" t="s">
        <v>565</v>
      </c>
      <c r="Z99" s="205">
        <v>1500000</v>
      </c>
      <c r="AA99" s="229"/>
      <c r="AB99" s="229"/>
      <c r="AC99" s="230">
        <f t="shared" si="30"/>
        <v>0</v>
      </c>
      <c r="AD99" s="230">
        <f t="shared" si="31"/>
        <v>0</v>
      </c>
      <c r="AE99" s="230">
        <f t="shared" si="32"/>
        <v>0</v>
      </c>
      <c r="AF99" s="230">
        <f t="shared" si="33"/>
        <v>0</v>
      </c>
      <c r="AG99" s="208">
        <v>0.25</v>
      </c>
      <c r="AH99" s="207" t="s">
        <v>565</v>
      </c>
      <c r="AI99" s="205">
        <v>1500000</v>
      </c>
      <c r="AJ99" s="229"/>
      <c r="AK99" s="229"/>
      <c r="AL99" s="230">
        <f t="shared" si="34"/>
        <v>0</v>
      </c>
      <c r="AM99" s="230">
        <f t="shared" si="35"/>
        <v>0</v>
      </c>
      <c r="AN99" s="230">
        <f t="shared" si="36"/>
        <v>0</v>
      </c>
      <c r="AO99" s="230">
        <f t="shared" si="37"/>
        <v>0</v>
      </c>
      <c r="AP99" s="208">
        <v>0.25</v>
      </c>
      <c r="AQ99" s="207" t="s">
        <v>565</v>
      </c>
      <c r="AR99" s="205">
        <v>1500000</v>
      </c>
      <c r="AS99" s="229"/>
      <c r="AT99" s="229"/>
      <c r="AU99" s="230">
        <f t="shared" si="38"/>
        <v>0</v>
      </c>
      <c r="AV99" s="230">
        <f t="shared" si="39"/>
        <v>0</v>
      </c>
      <c r="AW99" s="230">
        <f t="shared" si="40"/>
        <v>0</v>
      </c>
      <c r="AX99" s="230">
        <f t="shared" si="41"/>
        <v>0</v>
      </c>
      <c r="AY99" s="208">
        <v>0.25</v>
      </c>
      <c r="AZ99" s="207" t="s">
        <v>565</v>
      </c>
      <c r="BA99" s="205">
        <v>1500000</v>
      </c>
      <c r="BB99" s="229"/>
      <c r="BC99" s="229"/>
      <c r="BD99" s="208">
        <f t="shared" si="52"/>
        <v>0</v>
      </c>
      <c r="BE99" s="208">
        <f t="shared" si="53"/>
        <v>0</v>
      </c>
      <c r="BF99" s="208">
        <f t="shared" si="54"/>
        <v>0</v>
      </c>
      <c r="BG99" s="208">
        <f t="shared" si="55"/>
        <v>0</v>
      </c>
      <c r="BH99" s="231">
        <f t="shared" si="42"/>
        <v>0</v>
      </c>
      <c r="BI99" s="231">
        <f t="shared" si="43"/>
        <v>0</v>
      </c>
      <c r="BJ99" s="231">
        <f t="shared" si="44"/>
        <v>0</v>
      </c>
      <c r="BK99" s="231">
        <f t="shared" si="45"/>
        <v>0</v>
      </c>
      <c r="BL99" s="231">
        <f t="shared" si="46"/>
        <v>0</v>
      </c>
      <c r="BM99" s="231">
        <f t="shared" si="47"/>
        <v>0</v>
      </c>
      <c r="BN99" s="231">
        <f t="shared" si="48"/>
        <v>0</v>
      </c>
      <c r="BO99" s="231">
        <f t="shared" si="49"/>
        <v>0</v>
      </c>
      <c r="BP99" s="234"/>
      <c r="BQ99" s="228"/>
    </row>
    <row r="100" spans="1:69" ht="105" x14ac:dyDescent="0.25">
      <c r="A100" s="220">
        <v>11700</v>
      </c>
      <c r="B100" s="203" t="s">
        <v>29</v>
      </c>
      <c r="C100" s="202" t="s">
        <v>328</v>
      </c>
      <c r="D100" s="203" t="s">
        <v>256</v>
      </c>
      <c r="E100" s="202" t="s">
        <v>414</v>
      </c>
      <c r="F100" s="203" t="s">
        <v>408</v>
      </c>
      <c r="G100" s="204" t="s">
        <v>124</v>
      </c>
      <c r="H100" s="202">
        <v>12</v>
      </c>
      <c r="I100" s="202" t="s">
        <v>415</v>
      </c>
      <c r="J100" s="203" t="s">
        <v>417</v>
      </c>
      <c r="K100" s="205">
        <v>62099999.999999993</v>
      </c>
      <c r="L100" s="206">
        <v>1</v>
      </c>
      <c r="M100" s="203" t="s">
        <v>45</v>
      </c>
      <c r="N100" s="203" t="s">
        <v>54</v>
      </c>
      <c r="O100" s="203" t="s">
        <v>37</v>
      </c>
      <c r="P100" s="203" t="s">
        <v>38</v>
      </c>
      <c r="Q100" s="203" t="s">
        <v>218</v>
      </c>
      <c r="R100" s="203" t="s">
        <v>658</v>
      </c>
      <c r="S100" s="203" t="s">
        <v>104</v>
      </c>
      <c r="T100" s="202">
        <v>12</v>
      </c>
      <c r="U100" s="246" t="str">
        <f t="shared" si="50"/>
        <v>Generar y Liquidar Nomina ADRES</v>
      </c>
      <c r="V100" s="247">
        <f t="shared" si="51"/>
        <v>62099999.999999993</v>
      </c>
      <c r="W100" s="207" t="s">
        <v>117</v>
      </c>
      <c r="X100" s="213">
        <v>3</v>
      </c>
      <c r="Y100" s="207" t="s">
        <v>417</v>
      </c>
      <c r="Z100" s="205">
        <v>15524999.999999998</v>
      </c>
      <c r="AA100" s="229"/>
      <c r="AB100" s="229"/>
      <c r="AC100" s="230">
        <f t="shared" si="30"/>
        <v>0</v>
      </c>
      <c r="AD100" s="230">
        <f t="shared" si="31"/>
        <v>0</v>
      </c>
      <c r="AE100" s="230">
        <f t="shared" si="32"/>
        <v>0</v>
      </c>
      <c r="AF100" s="230">
        <f t="shared" si="33"/>
        <v>0</v>
      </c>
      <c r="AG100" s="213">
        <v>3</v>
      </c>
      <c r="AH100" s="207" t="s">
        <v>417</v>
      </c>
      <c r="AI100" s="205">
        <v>15524999.999999998</v>
      </c>
      <c r="AJ100" s="229"/>
      <c r="AK100" s="229"/>
      <c r="AL100" s="230">
        <f t="shared" si="34"/>
        <v>0</v>
      </c>
      <c r="AM100" s="230">
        <f t="shared" si="35"/>
        <v>0</v>
      </c>
      <c r="AN100" s="230">
        <f t="shared" si="36"/>
        <v>0</v>
      </c>
      <c r="AO100" s="230">
        <f t="shared" si="37"/>
        <v>0</v>
      </c>
      <c r="AP100" s="213">
        <v>3</v>
      </c>
      <c r="AQ100" s="207" t="s">
        <v>417</v>
      </c>
      <c r="AR100" s="205">
        <v>15524999.999999998</v>
      </c>
      <c r="AS100" s="229"/>
      <c r="AT100" s="229"/>
      <c r="AU100" s="230">
        <f t="shared" si="38"/>
        <v>0</v>
      </c>
      <c r="AV100" s="230">
        <f t="shared" si="39"/>
        <v>0</v>
      </c>
      <c r="AW100" s="230">
        <f t="shared" si="40"/>
        <v>0</v>
      </c>
      <c r="AX100" s="230">
        <f t="shared" si="41"/>
        <v>0</v>
      </c>
      <c r="AY100" s="213">
        <v>3</v>
      </c>
      <c r="AZ100" s="207" t="s">
        <v>417</v>
      </c>
      <c r="BA100" s="205">
        <v>15524999.999999998</v>
      </c>
      <c r="BB100" s="229"/>
      <c r="BC100" s="229"/>
      <c r="BD100" s="208">
        <f t="shared" si="52"/>
        <v>0</v>
      </c>
      <c r="BE100" s="208">
        <f t="shared" si="53"/>
        <v>0</v>
      </c>
      <c r="BF100" s="208">
        <f t="shared" si="54"/>
        <v>0</v>
      </c>
      <c r="BG100" s="208">
        <f t="shared" si="55"/>
        <v>0</v>
      </c>
      <c r="BH100" s="231">
        <f t="shared" si="42"/>
        <v>0</v>
      </c>
      <c r="BI100" s="231">
        <f t="shared" si="43"/>
        <v>0</v>
      </c>
      <c r="BJ100" s="231">
        <f t="shared" si="44"/>
        <v>0</v>
      </c>
      <c r="BK100" s="231">
        <f t="shared" si="45"/>
        <v>0</v>
      </c>
      <c r="BL100" s="231">
        <f t="shared" si="46"/>
        <v>0</v>
      </c>
      <c r="BM100" s="231">
        <f t="shared" si="47"/>
        <v>0</v>
      </c>
      <c r="BN100" s="231">
        <f t="shared" si="48"/>
        <v>0</v>
      </c>
      <c r="BO100" s="231">
        <f t="shared" si="49"/>
        <v>0</v>
      </c>
      <c r="BP100" s="234"/>
      <c r="BQ100" s="228"/>
    </row>
    <row r="101" spans="1:69" ht="105" x14ac:dyDescent="0.25">
      <c r="A101" s="220">
        <v>11700</v>
      </c>
      <c r="B101" s="203" t="s">
        <v>29</v>
      </c>
      <c r="C101" s="202" t="s">
        <v>328</v>
      </c>
      <c r="D101" s="203" t="s">
        <v>256</v>
      </c>
      <c r="E101" s="202" t="s">
        <v>418</v>
      </c>
      <c r="F101" s="203" t="s">
        <v>419</v>
      </c>
      <c r="G101" s="204" t="s">
        <v>659</v>
      </c>
      <c r="H101" s="208">
        <v>1</v>
      </c>
      <c r="I101" s="202" t="s">
        <v>420</v>
      </c>
      <c r="J101" s="203" t="s">
        <v>566</v>
      </c>
      <c r="K101" s="205">
        <v>27880404</v>
      </c>
      <c r="L101" s="206">
        <v>1</v>
      </c>
      <c r="M101" s="203" t="s">
        <v>45</v>
      </c>
      <c r="N101" s="203" t="s">
        <v>54</v>
      </c>
      <c r="O101" s="203" t="s">
        <v>37</v>
      </c>
      <c r="P101" s="203" t="s">
        <v>38</v>
      </c>
      <c r="Q101" s="203" t="s">
        <v>218</v>
      </c>
      <c r="R101" s="203" t="s">
        <v>379</v>
      </c>
      <c r="S101" s="203" t="s">
        <v>104</v>
      </c>
      <c r="T101" s="208">
        <v>1</v>
      </c>
      <c r="U101" s="246" t="str">
        <f t="shared" si="50"/>
        <v>Consolidar y organizar el archivo e gestión asociado a la nomina de la ADRES.</v>
      </c>
      <c r="V101" s="247">
        <f t="shared" si="51"/>
        <v>27880404</v>
      </c>
      <c r="W101" s="207" t="s">
        <v>117</v>
      </c>
      <c r="X101" s="208">
        <v>0.25</v>
      </c>
      <c r="Y101" s="207" t="s">
        <v>566</v>
      </c>
      <c r="Z101" s="205">
        <v>6970101</v>
      </c>
      <c r="AA101" s="229"/>
      <c r="AB101" s="229"/>
      <c r="AC101" s="230">
        <f t="shared" si="30"/>
        <v>0</v>
      </c>
      <c r="AD101" s="230">
        <f t="shared" si="31"/>
        <v>0</v>
      </c>
      <c r="AE101" s="230">
        <f t="shared" si="32"/>
        <v>0</v>
      </c>
      <c r="AF101" s="230">
        <f t="shared" si="33"/>
        <v>0</v>
      </c>
      <c r="AG101" s="208">
        <v>0.25</v>
      </c>
      <c r="AH101" s="207" t="s">
        <v>566</v>
      </c>
      <c r="AI101" s="205">
        <v>6970101</v>
      </c>
      <c r="AJ101" s="229"/>
      <c r="AK101" s="229">
        <v>0</v>
      </c>
      <c r="AL101" s="230">
        <f t="shared" si="34"/>
        <v>0</v>
      </c>
      <c r="AM101" s="230">
        <f t="shared" si="35"/>
        <v>0</v>
      </c>
      <c r="AN101" s="230">
        <f t="shared" si="36"/>
        <v>0</v>
      </c>
      <c r="AO101" s="230">
        <f t="shared" si="37"/>
        <v>0</v>
      </c>
      <c r="AP101" s="208">
        <v>0.25</v>
      </c>
      <c r="AQ101" s="207" t="s">
        <v>566</v>
      </c>
      <c r="AR101" s="205">
        <v>6970101</v>
      </c>
      <c r="AS101" s="229">
        <v>0</v>
      </c>
      <c r="AT101" s="229"/>
      <c r="AU101" s="230">
        <f t="shared" si="38"/>
        <v>0</v>
      </c>
      <c r="AV101" s="230">
        <f t="shared" si="39"/>
        <v>0</v>
      </c>
      <c r="AW101" s="230">
        <f t="shared" si="40"/>
        <v>0</v>
      </c>
      <c r="AX101" s="230">
        <f t="shared" si="41"/>
        <v>0</v>
      </c>
      <c r="AY101" s="208">
        <v>0.25</v>
      </c>
      <c r="AZ101" s="207" t="s">
        <v>566</v>
      </c>
      <c r="BA101" s="205">
        <v>6970101</v>
      </c>
      <c r="BB101" s="229"/>
      <c r="BC101" s="229"/>
      <c r="BD101" s="208">
        <f t="shared" si="52"/>
        <v>0</v>
      </c>
      <c r="BE101" s="208">
        <f t="shared" si="53"/>
        <v>0</v>
      </c>
      <c r="BF101" s="208">
        <f t="shared" si="54"/>
        <v>0</v>
      </c>
      <c r="BG101" s="208">
        <f t="shared" si="55"/>
        <v>0</v>
      </c>
      <c r="BH101" s="231">
        <f t="shared" si="42"/>
        <v>0</v>
      </c>
      <c r="BI101" s="231">
        <f t="shared" si="43"/>
        <v>0</v>
      </c>
      <c r="BJ101" s="231">
        <f t="shared" si="44"/>
        <v>0</v>
      </c>
      <c r="BK101" s="231">
        <f t="shared" si="45"/>
        <v>0</v>
      </c>
      <c r="BL101" s="231">
        <f t="shared" si="46"/>
        <v>0</v>
      </c>
      <c r="BM101" s="231">
        <f t="shared" si="47"/>
        <v>0</v>
      </c>
      <c r="BN101" s="231">
        <f t="shared" si="48"/>
        <v>0</v>
      </c>
      <c r="BO101" s="231">
        <f t="shared" si="49"/>
        <v>0</v>
      </c>
      <c r="BP101" s="234"/>
      <c r="BQ101" s="228"/>
    </row>
    <row r="102" spans="1:69" ht="105" x14ac:dyDescent="0.25">
      <c r="A102" s="220">
        <v>11700</v>
      </c>
      <c r="B102" s="203" t="s">
        <v>29</v>
      </c>
      <c r="C102" s="202" t="s">
        <v>328</v>
      </c>
      <c r="D102" s="203" t="s">
        <v>256</v>
      </c>
      <c r="E102" s="202" t="s">
        <v>418</v>
      </c>
      <c r="F102" s="203" t="s">
        <v>419</v>
      </c>
      <c r="G102" s="204"/>
      <c r="H102" s="208">
        <v>1</v>
      </c>
      <c r="I102" s="202" t="s">
        <v>630</v>
      </c>
      <c r="J102" s="203" t="s">
        <v>421</v>
      </c>
      <c r="K102" s="205">
        <v>48960000</v>
      </c>
      <c r="L102" s="206">
        <v>1</v>
      </c>
      <c r="M102" s="203" t="s">
        <v>45</v>
      </c>
      <c r="N102" s="203" t="s">
        <v>54</v>
      </c>
      <c r="O102" s="203" t="s">
        <v>37</v>
      </c>
      <c r="P102" s="203" t="s">
        <v>38</v>
      </c>
      <c r="Q102" s="203" t="s">
        <v>218</v>
      </c>
      <c r="R102" s="203" t="s">
        <v>379</v>
      </c>
      <c r="S102" s="203" t="s">
        <v>104</v>
      </c>
      <c r="T102" s="208">
        <v>1</v>
      </c>
      <c r="U102" s="246" t="str">
        <f t="shared" si="50"/>
        <v>Expedición de Certificaciones de Personal</v>
      </c>
      <c r="V102" s="247">
        <f t="shared" si="51"/>
        <v>48960000</v>
      </c>
      <c r="W102" s="207" t="s">
        <v>117</v>
      </c>
      <c r="X102" s="208">
        <v>0.25</v>
      </c>
      <c r="Y102" s="207" t="s">
        <v>421</v>
      </c>
      <c r="Z102" s="205">
        <v>12240000</v>
      </c>
      <c r="AA102" s="229"/>
      <c r="AB102" s="229"/>
      <c r="AC102" s="230">
        <f t="shared" si="30"/>
        <v>0</v>
      </c>
      <c r="AD102" s="230">
        <f t="shared" si="31"/>
        <v>0</v>
      </c>
      <c r="AE102" s="230">
        <f t="shared" si="32"/>
        <v>0</v>
      </c>
      <c r="AF102" s="230">
        <f t="shared" si="33"/>
        <v>0</v>
      </c>
      <c r="AG102" s="208">
        <v>0.25</v>
      </c>
      <c r="AH102" s="207" t="s">
        <v>421</v>
      </c>
      <c r="AI102" s="205">
        <v>12240000</v>
      </c>
      <c r="AJ102" s="229"/>
      <c r="AK102" s="229"/>
      <c r="AL102" s="230">
        <f t="shared" si="34"/>
        <v>0</v>
      </c>
      <c r="AM102" s="230">
        <f t="shared" si="35"/>
        <v>0</v>
      </c>
      <c r="AN102" s="230">
        <f t="shared" si="36"/>
        <v>0</v>
      </c>
      <c r="AO102" s="230">
        <f t="shared" si="37"/>
        <v>0</v>
      </c>
      <c r="AP102" s="208">
        <v>0.25</v>
      </c>
      <c r="AQ102" s="207" t="s">
        <v>421</v>
      </c>
      <c r="AR102" s="205">
        <v>12240000</v>
      </c>
      <c r="AS102" s="229"/>
      <c r="AT102" s="229"/>
      <c r="AU102" s="230">
        <f t="shared" si="38"/>
        <v>0</v>
      </c>
      <c r="AV102" s="230">
        <f t="shared" si="39"/>
        <v>0</v>
      </c>
      <c r="AW102" s="230">
        <f t="shared" si="40"/>
        <v>0</v>
      </c>
      <c r="AX102" s="230">
        <f t="shared" si="41"/>
        <v>0</v>
      </c>
      <c r="AY102" s="208">
        <v>0.25</v>
      </c>
      <c r="AZ102" s="207" t="s">
        <v>421</v>
      </c>
      <c r="BA102" s="205">
        <v>12240000</v>
      </c>
      <c r="BB102" s="229"/>
      <c r="BC102" s="229"/>
      <c r="BD102" s="208">
        <f t="shared" si="52"/>
        <v>0</v>
      </c>
      <c r="BE102" s="208">
        <f t="shared" si="53"/>
        <v>0</v>
      </c>
      <c r="BF102" s="208">
        <f t="shared" si="54"/>
        <v>0</v>
      </c>
      <c r="BG102" s="208">
        <f t="shared" si="55"/>
        <v>0</v>
      </c>
      <c r="BH102" s="231">
        <f t="shared" si="42"/>
        <v>0</v>
      </c>
      <c r="BI102" s="231">
        <f t="shared" si="43"/>
        <v>0</v>
      </c>
      <c r="BJ102" s="231">
        <f t="shared" si="44"/>
        <v>0</v>
      </c>
      <c r="BK102" s="231">
        <f t="shared" si="45"/>
        <v>0</v>
      </c>
      <c r="BL102" s="231">
        <f t="shared" si="46"/>
        <v>0</v>
      </c>
      <c r="BM102" s="231">
        <f t="shared" si="47"/>
        <v>0</v>
      </c>
      <c r="BN102" s="231">
        <f t="shared" si="48"/>
        <v>0</v>
      </c>
      <c r="BO102" s="231">
        <f t="shared" si="49"/>
        <v>0</v>
      </c>
      <c r="BP102" s="234"/>
      <c r="BQ102" s="228"/>
    </row>
    <row r="103" spans="1:69" ht="105" x14ac:dyDescent="0.25">
      <c r="A103" s="220">
        <v>11700</v>
      </c>
      <c r="B103" s="203" t="s">
        <v>29</v>
      </c>
      <c r="C103" s="202" t="s">
        <v>328</v>
      </c>
      <c r="D103" s="203" t="s">
        <v>256</v>
      </c>
      <c r="E103" s="202" t="s">
        <v>422</v>
      </c>
      <c r="F103" s="203" t="s">
        <v>755</v>
      </c>
      <c r="G103" s="204" t="s">
        <v>123</v>
      </c>
      <c r="H103" s="206">
        <v>1</v>
      </c>
      <c r="I103" s="202" t="s">
        <v>423</v>
      </c>
      <c r="J103" s="203" t="s">
        <v>756</v>
      </c>
      <c r="K103" s="205">
        <v>100000000</v>
      </c>
      <c r="L103" s="206">
        <v>1</v>
      </c>
      <c r="M103" s="203" t="s">
        <v>48</v>
      </c>
      <c r="N103" s="203" t="s">
        <v>68</v>
      </c>
      <c r="O103" s="203" t="s">
        <v>37</v>
      </c>
      <c r="P103" s="203" t="s">
        <v>38</v>
      </c>
      <c r="Q103" s="203" t="s">
        <v>229</v>
      </c>
      <c r="R103" s="203" t="s">
        <v>670</v>
      </c>
      <c r="S103" s="203" t="s">
        <v>99</v>
      </c>
      <c r="T103" s="208">
        <v>1</v>
      </c>
      <c r="U103" s="246" t="str">
        <f t="shared" si="50"/>
        <v>Publicación Actos Administrativos Diario Oficial y diario de amplia circulación</v>
      </c>
      <c r="V103" s="247">
        <f t="shared" si="51"/>
        <v>100000000</v>
      </c>
      <c r="W103" s="207" t="s">
        <v>117</v>
      </c>
      <c r="X103" s="208">
        <v>0</v>
      </c>
      <c r="Y103" s="207" t="s">
        <v>424</v>
      </c>
      <c r="Z103" s="205">
        <v>0</v>
      </c>
      <c r="AA103" s="229"/>
      <c r="AB103" s="229"/>
      <c r="AC103" s="230" t="e">
        <f t="shared" si="30"/>
        <v>#DIV/0!</v>
      </c>
      <c r="AD103" s="230" t="e">
        <f t="shared" si="31"/>
        <v>#DIV/0!</v>
      </c>
      <c r="AE103" s="230">
        <f t="shared" si="32"/>
        <v>0</v>
      </c>
      <c r="AF103" s="230">
        <f t="shared" si="33"/>
        <v>0</v>
      </c>
      <c r="AG103" s="208">
        <v>0.5</v>
      </c>
      <c r="AH103" s="207" t="s">
        <v>424</v>
      </c>
      <c r="AI103" s="205">
        <v>50000000</v>
      </c>
      <c r="AJ103" s="229"/>
      <c r="AK103" s="229"/>
      <c r="AL103" s="230">
        <f t="shared" si="34"/>
        <v>0</v>
      </c>
      <c r="AM103" s="230">
        <f t="shared" si="35"/>
        <v>0</v>
      </c>
      <c r="AN103" s="230">
        <f t="shared" si="36"/>
        <v>0</v>
      </c>
      <c r="AO103" s="230">
        <f t="shared" si="37"/>
        <v>0</v>
      </c>
      <c r="AP103" s="208"/>
      <c r="AQ103" s="207" t="s">
        <v>424</v>
      </c>
      <c r="AR103" s="205">
        <v>0</v>
      </c>
      <c r="AS103" s="229"/>
      <c r="AT103" s="229"/>
      <c r="AU103" s="230" t="e">
        <f t="shared" si="38"/>
        <v>#DIV/0!</v>
      </c>
      <c r="AV103" s="230" t="e">
        <f t="shared" si="39"/>
        <v>#DIV/0!</v>
      </c>
      <c r="AW103" s="230">
        <f t="shared" si="40"/>
        <v>0</v>
      </c>
      <c r="AX103" s="230">
        <f t="shared" si="41"/>
        <v>0</v>
      </c>
      <c r="AY103" s="208">
        <v>0.5</v>
      </c>
      <c r="AZ103" s="207" t="s">
        <v>424</v>
      </c>
      <c r="BA103" s="205">
        <v>50000000</v>
      </c>
      <c r="BB103" s="229"/>
      <c r="BC103" s="229"/>
      <c r="BD103" s="208">
        <f t="shared" si="52"/>
        <v>0</v>
      </c>
      <c r="BE103" s="208">
        <f t="shared" si="53"/>
        <v>0</v>
      </c>
      <c r="BF103" s="208">
        <f t="shared" si="54"/>
        <v>0</v>
      </c>
      <c r="BG103" s="208">
        <f t="shared" si="55"/>
        <v>0</v>
      </c>
      <c r="BH103" s="231" t="str">
        <f t="shared" si="42"/>
        <v>No Prog ni Ejec</v>
      </c>
      <c r="BI103" s="231" t="str">
        <f t="shared" si="43"/>
        <v>No Prog ni Ejec</v>
      </c>
      <c r="BJ103" s="231">
        <f t="shared" si="44"/>
        <v>0</v>
      </c>
      <c r="BK103" s="231">
        <f t="shared" si="45"/>
        <v>0</v>
      </c>
      <c r="BL103" s="231" t="str">
        <f t="shared" si="46"/>
        <v>No Prog ni Ejec</v>
      </c>
      <c r="BM103" s="231" t="str">
        <f t="shared" si="47"/>
        <v>No Prog ni Ejec</v>
      </c>
      <c r="BN103" s="231">
        <f t="shared" si="48"/>
        <v>0</v>
      </c>
      <c r="BO103" s="231">
        <f t="shared" si="49"/>
        <v>0</v>
      </c>
      <c r="BP103" s="234"/>
      <c r="BQ103" s="228"/>
    </row>
    <row r="104" spans="1:69" ht="105" x14ac:dyDescent="0.25">
      <c r="A104" s="220">
        <v>11700</v>
      </c>
      <c r="B104" s="203" t="s">
        <v>29</v>
      </c>
      <c r="C104" s="202" t="s">
        <v>328</v>
      </c>
      <c r="D104" s="203" t="s">
        <v>256</v>
      </c>
      <c r="E104" s="202" t="s">
        <v>425</v>
      </c>
      <c r="F104" s="203" t="s">
        <v>426</v>
      </c>
      <c r="G104" s="204" t="s">
        <v>123</v>
      </c>
      <c r="H104" s="208">
        <v>1</v>
      </c>
      <c r="I104" s="202" t="s">
        <v>427</v>
      </c>
      <c r="J104" s="203" t="s">
        <v>428</v>
      </c>
      <c r="K104" s="205">
        <v>4583312678.8699999</v>
      </c>
      <c r="L104" s="206">
        <v>1</v>
      </c>
      <c r="M104" s="203" t="s">
        <v>51</v>
      </c>
      <c r="N104" s="203" t="s">
        <v>56</v>
      </c>
      <c r="O104" s="203" t="s">
        <v>37</v>
      </c>
      <c r="P104" s="203" t="s">
        <v>41</v>
      </c>
      <c r="Q104" s="203" t="s">
        <v>222</v>
      </c>
      <c r="R104" s="203" t="s">
        <v>379</v>
      </c>
      <c r="S104" s="203" t="s">
        <v>99</v>
      </c>
      <c r="T104" s="206">
        <v>1</v>
      </c>
      <c r="U104" s="246" t="str">
        <f t="shared" si="50"/>
        <v>Funcionamiento continuo de las instalaciones de la ADRES</v>
      </c>
      <c r="V104" s="247">
        <f t="shared" si="51"/>
        <v>4583312678.8699999</v>
      </c>
      <c r="W104" s="207" t="s">
        <v>117</v>
      </c>
      <c r="X104" s="208">
        <v>0.2</v>
      </c>
      <c r="Y104" s="207" t="s">
        <v>428</v>
      </c>
      <c r="Z104" s="205">
        <f>+V104*X104</f>
        <v>916662535.77400005</v>
      </c>
      <c r="AA104" s="229"/>
      <c r="AB104" s="229"/>
      <c r="AC104" s="230">
        <f t="shared" si="30"/>
        <v>0</v>
      </c>
      <c r="AD104" s="230">
        <f t="shared" si="31"/>
        <v>0</v>
      </c>
      <c r="AE104" s="230">
        <f t="shared" si="32"/>
        <v>0</v>
      </c>
      <c r="AF104" s="230">
        <f t="shared" si="33"/>
        <v>0</v>
      </c>
      <c r="AG104" s="208">
        <v>0.2</v>
      </c>
      <c r="AH104" s="207" t="s">
        <v>428</v>
      </c>
      <c r="AI104" s="205">
        <v>916662535.77400005</v>
      </c>
      <c r="AJ104" s="229"/>
      <c r="AK104" s="229"/>
      <c r="AL104" s="230">
        <f t="shared" si="34"/>
        <v>0</v>
      </c>
      <c r="AM104" s="230">
        <f t="shared" si="35"/>
        <v>0</v>
      </c>
      <c r="AN104" s="230">
        <f t="shared" si="36"/>
        <v>0</v>
      </c>
      <c r="AO104" s="230">
        <f t="shared" si="37"/>
        <v>0</v>
      </c>
      <c r="AP104" s="208">
        <v>0.3</v>
      </c>
      <c r="AQ104" s="207" t="s">
        <v>428</v>
      </c>
      <c r="AR104" s="205">
        <f>+AP104*V104</f>
        <v>1374993803.661</v>
      </c>
      <c r="AS104" s="229"/>
      <c r="AT104" s="229"/>
      <c r="AU104" s="230">
        <f t="shared" si="38"/>
        <v>0</v>
      </c>
      <c r="AV104" s="230">
        <f t="shared" si="39"/>
        <v>0</v>
      </c>
      <c r="AW104" s="230">
        <f t="shared" si="40"/>
        <v>0</v>
      </c>
      <c r="AX104" s="230">
        <f t="shared" si="41"/>
        <v>0</v>
      </c>
      <c r="AY104" s="208">
        <v>0.3</v>
      </c>
      <c r="AZ104" s="207" t="s">
        <v>428</v>
      </c>
      <c r="BA104" s="205">
        <v>1374993803.661</v>
      </c>
      <c r="BB104" s="229"/>
      <c r="BC104" s="229"/>
      <c r="BD104" s="208">
        <f t="shared" si="52"/>
        <v>0</v>
      </c>
      <c r="BE104" s="208">
        <f t="shared" si="53"/>
        <v>0</v>
      </c>
      <c r="BF104" s="208">
        <f t="shared" si="54"/>
        <v>0</v>
      </c>
      <c r="BG104" s="208">
        <f t="shared" si="55"/>
        <v>0</v>
      </c>
      <c r="BH104" s="231">
        <f t="shared" si="42"/>
        <v>0</v>
      </c>
      <c r="BI104" s="231">
        <f t="shared" si="43"/>
        <v>0</v>
      </c>
      <c r="BJ104" s="231">
        <f t="shared" si="44"/>
        <v>0</v>
      </c>
      <c r="BK104" s="231">
        <f t="shared" si="45"/>
        <v>0</v>
      </c>
      <c r="BL104" s="231">
        <f t="shared" si="46"/>
        <v>0</v>
      </c>
      <c r="BM104" s="231">
        <f t="shared" si="47"/>
        <v>0</v>
      </c>
      <c r="BN104" s="231">
        <f t="shared" si="48"/>
        <v>0</v>
      </c>
      <c r="BO104" s="231">
        <f t="shared" si="49"/>
        <v>0</v>
      </c>
      <c r="BP104" s="234" t="s">
        <v>769</v>
      </c>
      <c r="BQ104" s="228"/>
    </row>
    <row r="105" spans="1:69" ht="105" x14ac:dyDescent="0.25">
      <c r="A105" s="220">
        <v>11700</v>
      </c>
      <c r="B105" s="203" t="s">
        <v>29</v>
      </c>
      <c r="C105" s="202" t="s">
        <v>328</v>
      </c>
      <c r="D105" s="203" t="s">
        <v>256</v>
      </c>
      <c r="E105" s="202" t="s">
        <v>429</v>
      </c>
      <c r="F105" s="203" t="s">
        <v>430</v>
      </c>
      <c r="G105" s="204" t="s">
        <v>123</v>
      </c>
      <c r="H105" s="208">
        <v>1</v>
      </c>
      <c r="I105" s="202" t="s">
        <v>457</v>
      </c>
      <c r="J105" s="203" t="s">
        <v>761</v>
      </c>
      <c r="K105" s="205">
        <v>570000000</v>
      </c>
      <c r="L105" s="206">
        <v>1</v>
      </c>
      <c r="M105" s="203" t="s">
        <v>51</v>
      </c>
      <c r="N105" s="203" t="s">
        <v>56</v>
      </c>
      <c r="O105" s="203" t="s">
        <v>37</v>
      </c>
      <c r="P105" s="203" t="s">
        <v>41</v>
      </c>
      <c r="Q105" s="203" t="s">
        <v>222</v>
      </c>
      <c r="R105" s="203" t="s">
        <v>657</v>
      </c>
      <c r="S105" s="203" t="s">
        <v>99</v>
      </c>
      <c r="T105" s="208">
        <v>1</v>
      </c>
      <c r="U105" s="246" t="str">
        <f t="shared" si="50"/>
        <v xml:space="preserve">Suministro de Tiquetes Aéreos y Viáticos </v>
      </c>
      <c r="V105" s="247">
        <f t="shared" si="51"/>
        <v>570000000</v>
      </c>
      <c r="W105" s="207" t="s">
        <v>117</v>
      </c>
      <c r="X105" s="208">
        <v>0.25</v>
      </c>
      <c r="Y105" s="207" t="s">
        <v>761</v>
      </c>
      <c r="Z105" s="205">
        <f>+X105*V105</f>
        <v>142500000</v>
      </c>
      <c r="AA105" s="229"/>
      <c r="AB105" s="229"/>
      <c r="AC105" s="230">
        <f t="shared" si="30"/>
        <v>0</v>
      </c>
      <c r="AD105" s="230">
        <f t="shared" si="31"/>
        <v>0</v>
      </c>
      <c r="AE105" s="230">
        <f t="shared" si="32"/>
        <v>0</v>
      </c>
      <c r="AF105" s="230">
        <f t="shared" si="33"/>
        <v>0</v>
      </c>
      <c r="AG105" s="208">
        <v>0.25</v>
      </c>
      <c r="AH105" s="207" t="s">
        <v>761</v>
      </c>
      <c r="AI105" s="205">
        <f>+AG105*V105</f>
        <v>142500000</v>
      </c>
      <c r="AJ105" s="229"/>
      <c r="AK105" s="229"/>
      <c r="AL105" s="230">
        <f t="shared" si="34"/>
        <v>0</v>
      </c>
      <c r="AM105" s="230">
        <f t="shared" si="35"/>
        <v>0</v>
      </c>
      <c r="AN105" s="230">
        <f t="shared" si="36"/>
        <v>0</v>
      </c>
      <c r="AO105" s="230">
        <f t="shared" si="37"/>
        <v>0</v>
      </c>
      <c r="AP105" s="208">
        <v>0.25</v>
      </c>
      <c r="AQ105" s="207" t="s">
        <v>761</v>
      </c>
      <c r="AR105" s="205">
        <f>+AP105*V105</f>
        <v>142500000</v>
      </c>
      <c r="AS105" s="229"/>
      <c r="AT105" s="229"/>
      <c r="AU105" s="230">
        <f t="shared" si="38"/>
        <v>0</v>
      </c>
      <c r="AV105" s="230">
        <f t="shared" si="39"/>
        <v>0</v>
      </c>
      <c r="AW105" s="230">
        <f t="shared" si="40"/>
        <v>0</v>
      </c>
      <c r="AX105" s="230">
        <f t="shared" si="41"/>
        <v>0</v>
      </c>
      <c r="AY105" s="208">
        <v>0.25</v>
      </c>
      <c r="AZ105" s="207" t="s">
        <v>761</v>
      </c>
      <c r="BA105" s="205">
        <f>+AY105*V105</f>
        <v>142500000</v>
      </c>
      <c r="BB105" s="229"/>
      <c r="BC105" s="229"/>
      <c r="BD105" s="208">
        <f t="shared" si="52"/>
        <v>0</v>
      </c>
      <c r="BE105" s="208">
        <f t="shared" si="53"/>
        <v>0</v>
      </c>
      <c r="BF105" s="208">
        <f t="shared" si="54"/>
        <v>0</v>
      </c>
      <c r="BG105" s="208">
        <f t="shared" si="55"/>
        <v>0</v>
      </c>
      <c r="BH105" s="231">
        <f t="shared" si="42"/>
        <v>0</v>
      </c>
      <c r="BI105" s="231">
        <f t="shared" si="43"/>
        <v>0</v>
      </c>
      <c r="BJ105" s="231">
        <f t="shared" si="44"/>
        <v>0</v>
      </c>
      <c r="BK105" s="231">
        <f t="shared" si="45"/>
        <v>0</v>
      </c>
      <c r="BL105" s="231">
        <f t="shared" si="46"/>
        <v>0</v>
      </c>
      <c r="BM105" s="231">
        <f t="shared" si="47"/>
        <v>0</v>
      </c>
      <c r="BN105" s="231">
        <f t="shared" si="48"/>
        <v>0</v>
      </c>
      <c r="BO105" s="231">
        <f t="shared" si="49"/>
        <v>0</v>
      </c>
      <c r="BP105" s="234"/>
      <c r="BQ105" s="228"/>
    </row>
    <row r="106" spans="1:69" ht="105" x14ac:dyDescent="0.25">
      <c r="A106" s="220">
        <v>11700</v>
      </c>
      <c r="B106" s="203" t="s">
        <v>29</v>
      </c>
      <c r="C106" s="202" t="s">
        <v>328</v>
      </c>
      <c r="D106" s="203" t="s">
        <v>256</v>
      </c>
      <c r="E106" s="202" t="s">
        <v>431</v>
      </c>
      <c r="F106" s="203" t="s">
        <v>433</v>
      </c>
      <c r="G106" s="204" t="s">
        <v>123</v>
      </c>
      <c r="H106" s="206">
        <v>1</v>
      </c>
      <c r="I106" s="202" t="s">
        <v>432</v>
      </c>
      <c r="J106" s="203" t="s">
        <v>434</v>
      </c>
      <c r="K106" s="205">
        <v>1170191442</v>
      </c>
      <c r="L106" s="206">
        <v>1</v>
      </c>
      <c r="M106" s="203" t="s">
        <v>46</v>
      </c>
      <c r="N106" s="203" t="s">
        <v>59</v>
      </c>
      <c r="O106" s="203" t="s">
        <v>37</v>
      </c>
      <c r="P106" s="203" t="s">
        <v>40</v>
      </c>
      <c r="Q106" s="203" t="s">
        <v>221</v>
      </c>
      <c r="R106" s="203" t="s">
        <v>643</v>
      </c>
      <c r="S106" s="203" t="s">
        <v>99</v>
      </c>
      <c r="T106" s="215">
        <v>1</v>
      </c>
      <c r="U106" s="246" t="str">
        <f t="shared" si="50"/>
        <v xml:space="preserve">Garantizar la gestión de correspondencia de la entidad </v>
      </c>
      <c r="V106" s="247">
        <f t="shared" si="51"/>
        <v>1170191442</v>
      </c>
      <c r="W106" s="207" t="s">
        <v>117</v>
      </c>
      <c r="X106" s="208">
        <v>0.25</v>
      </c>
      <c r="Y106" s="207" t="s">
        <v>434</v>
      </c>
      <c r="Z106" s="205">
        <v>292547860.5</v>
      </c>
      <c r="AA106" s="229"/>
      <c r="AB106" s="229"/>
      <c r="AC106" s="230">
        <f t="shared" si="30"/>
        <v>0</v>
      </c>
      <c r="AD106" s="230">
        <f t="shared" si="31"/>
        <v>0</v>
      </c>
      <c r="AE106" s="230">
        <f t="shared" si="32"/>
        <v>0</v>
      </c>
      <c r="AF106" s="230">
        <f t="shared" si="33"/>
        <v>0</v>
      </c>
      <c r="AG106" s="208">
        <v>0.25</v>
      </c>
      <c r="AH106" s="207" t="s">
        <v>434</v>
      </c>
      <c r="AI106" s="205">
        <v>292547860.5</v>
      </c>
      <c r="AJ106" s="229"/>
      <c r="AK106" s="229"/>
      <c r="AL106" s="230">
        <f t="shared" si="34"/>
        <v>0</v>
      </c>
      <c r="AM106" s="230">
        <f t="shared" si="35"/>
        <v>0</v>
      </c>
      <c r="AN106" s="230">
        <f t="shared" si="36"/>
        <v>0</v>
      </c>
      <c r="AO106" s="230">
        <f t="shared" si="37"/>
        <v>0</v>
      </c>
      <c r="AP106" s="208">
        <v>0.25</v>
      </c>
      <c r="AQ106" s="207" t="s">
        <v>434</v>
      </c>
      <c r="AR106" s="205">
        <v>292547860.5</v>
      </c>
      <c r="AS106" s="229"/>
      <c r="AT106" s="229"/>
      <c r="AU106" s="230">
        <f t="shared" si="38"/>
        <v>0</v>
      </c>
      <c r="AV106" s="230">
        <f t="shared" si="39"/>
        <v>0</v>
      </c>
      <c r="AW106" s="230">
        <f t="shared" si="40"/>
        <v>0</v>
      </c>
      <c r="AX106" s="230">
        <f t="shared" si="41"/>
        <v>0</v>
      </c>
      <c r="AY106" s="208">
        <v>0.25</v>
      </c>
      <c r="AZ106" s="207" t="s">
        <v>434</v>
      </c>
      <c r="BA106" s="205">
        <v>292547860.5</v>
      </c>
      <c r="BB106" s="229"/>
      <c r="BC106" s="229"/>
      <c r="BD106" s="208">
        <f t="shared" si="52"/>
        <v>0</v>
      </c>
      <c r="BE106" s="208">
        <f t="shared" si="53"/>
        <v>0</v>
      </c>
      <c r="BF106" s="208">
        <f t="shared" si="54"/>
        <v>0</v>
      </c>
      <c r="BG106" s="208">
        <f t="shared" si="55"/>
        <v>0</v>
      </c>
      <c r="BH106" s="231">
        <f t="shared" si="42"/>
        <v>0</v>
      </c>
      <c r="BI106" s="231">
        <f t="shared" si="43"/>
        <v>0</v>
      </c>
      <c r="BJ106" s="231">
        <f t="shared" si="44"/>
        <v>0</v>
      </c>
      <c r="BK106" s="231">
        <f t="shared" si="45"/>
        <v>0</v>
      </c>
      <c r="BL106" s="231">
        <f t="shared" si="46"/>
        <v>0</v>
      </c>
      <c r="BM106" s="231">
        <f t="shared" si="47"/>
        <v>0</v>
      </c>
      <c r="BN106" s="231">
        <f t="shared" si="48"/>
        <v>0</v>
      </c>
      <c r="BO106" s="231">
        <f t="shared" si="49"/>
        <v>0</v>
      </c>
      <c r="BP106" s="234"/>
      <c r="BQ106" s="228"/>
    </row>
    <row r="107" spans="1:69" ht="105" x14ac:dyDescent="0.25">
      <c r="A107" s="220">
        <v>11700</v>
      </c>
      <c r="B107" s="203" t="s">
        <v>29</v>
      </c>
      <c r="C107" s="202" t="s">
        <v>328</v>
      </c>
      <c r="D107" s="203" t="s">
        <v>256</v>
      </c>
      <c r="E107" s="202" t="s">
        <v>644</v>
      </c>
      <c r="F107" s="203" t="s">
        <v>652</v>
      </c>
      <c r="G107" s="204" t="s">
        <v>123</v>
      </c>
      <c r="H107" s="206">
        <v>1</v>
      </c>
      <c r="I107" s="202" t="s">
        <v>645</v>
      </c>
      <c r="J107" s="203" t="s">
        <v>653</v>
      </c>
      <c r="K107" s="205">
        <v>538238487.5</v>
      </c>
      <c r="L107" s="206">
        <v>1</v>
      </c>
      <c r="M107" s="203" t="s">
        <v>46</v>
      </c>
      <c r="N107" s="203" t="s">
        <v>59</v>
      </c>
      <c r="O107" s="203" t="s">
        <v>37</v>
      </c>
      <c r="P107" s="203" t="s">
        <v>40</v>
      </c>
      <c r="Q107" s="203" t="s">
        <v>220</v>
      </c>
      <c r="R107" s="203" t="s">
        <v>654</v>
      </c>
      <c r="S107" s="203" t="s">
        <v>101</v>
      </c>
      <c r="T107" s="215">
        <v>1</v>
      </c>
      <c r="U107" s="246" t="str">
        <f t="shared" si="50"/>
        <v>Garantizar la gestión de Servicio al ciudadano de la entidad  por los diferentes canales  de atención.</v>
      </c>
      <c r="V107" s="247">
        <f t="shared" si="51"/>
        <v>538238487.5</v>
      </c>
      <c r="W107" s="207" t="s">
        <v>117</v>
      </c>
      <c r="X107" s="208">
        <v>0.25</v>
      </c>
      <c r="Y107" s="207" t="s">
        <v>417</v>
      </c>
      <c r="Z107" s="205">
        <f>+X107*V107</f>
        <v>134559621.875</v>
      </c>
      <c r="AA107" s="229"/>
      <c r="AB107" s="229"/>
      <c r="AC107" s="230">
        <f t="shared" si="30"/>
        <v>0</v>
      </c>
      <c r="AD107" s="230">
        <f t="shared" si="31"/>
        <v>0</v>
      </c>
      <c r="AE107" s="230">
        <f t="shared" si="32"/>
        <v>0</v>
      </c>
      <c r="AF107" s="230">
        <f t="shared" si="33"/>
        <v>0</v>
      </c>
      <c r="AG107" s="208">
        <v>0.25</v>
      </c>
      <c r="AH107" s="207" t="s">
        <v>417</v>
      </c>
      <c r="AI107" s="205">
        <v>134559621.875</v>
      </c>
      <c r="AJ107" s="229"/>
      <c r="AK107" s="229"/>
      <c r="AL107" s="230">
        <f t="shared" si="34"/>
        <v>0</v>
      </c>
      <c r="AM107" s="230">
        <f t="shared" si="35"/>
        <v>0</v>
      </c>
      <c r="AN107" s="230">
        <f t="shared" si="36"/>
        <v>0</v>
      </c>
      <c r="AO107" s="230">
        <f t="shared" si="37"/>
        <v>0</v>
      </c>
      <c r="AP107" s="208">
        <v>0.25</v>
      </c>
      <c r="AQ107" s="207" t="s">
        <v>417</v>
      </c>
      <c r="AR107" s="205">
        <v>134559621.875</v>
      </c>
      <c r="AS107" s="229"/>
      <c r="AT107" s="229"/>
      <c r="AU107" s="230">
        <f t="shared" si="38"/>
        <v>0</v>
      </c>
      <c r="AV107" s="230">
        <f t="shared" si="39"/>
        <v>0</v>
      </c>
      <c r="AW107" s="230">
        <f t="shared" si="40"/>
        <v>0</v>
      </c>
      <c r="AX107" s="230">
        <f t="shared" si="41"/>
        <v>0</v>
      </c>
      <c r="AY107" s="208">
        <v>0.25</v>
      </c>
      <c r="AZ107" s="207" t="s">
        <v>417</v>
      </c>
      <c r="BA107" s="205">
        <v>134559621.875</v>
      </c>
      <c r="BB107" s="229"/>
      <c r="BC107" s="229"/>
      <c r="BD107" s="208">
        <f t="shared" si="52"/>
        <v>0</v>
      </c>
      <c r="BE107" s="208">
        <f t="shared" si="53"/>
        <v>0</v>
      </c>
      <c r="BF107" s="208">
        <f t="shared" si="54"/>
        <v>0</v>
      </c>
      <c r="BG107" s="208">
        <f t="shared" si="55"/>
        <v>0</v>
      </c>
      <c r="BH107" s="231">
        <f t="shared" si="42"/>
        <v>0</v>
      </c>
      <c r="BI107" s="231">
        <f t="shared" si="43"/>
        <v>0</v>
      </c>
      <c r="BJ107" s="231">
        <f t="shared" si="44"/>
        <v>0</v>
      </c>
      <c r="BK107" s="231">
        <f t="shared" si="45"/>
        <v>0</v>
      </c>
      <c r="BL107" s="231">
        <f t="shared" si="46"/>
        <v>0</v>
      </c>
      <c r="BM107" s="231">
        <f t="shared" si="47"/>
        <v>0</v>
      </c>
      <c r="BN107" s="231">
        <f t="shared" si="48"/>
        <v>0</v>
      </c>
      <c r="BO107" s="231">
        <f t="shared" si="49"/>
        <v>0</v>
      </c>
      <c r="BP107" s="234"/>
      <c r="BQ107" s="228"/>
    </row>
    <row r="108" spans="1:69" ht="165" x14ac:dyDescent="0.25">
      <c r="A108" s="220">
        <v>11700</v>
      </c>
      <c r="B108" s="203" t="s">
        <v>29</v>
      </c>
      <c r="C108" s="202" t="s">
        <v>328</v>
      </c>
      <c r="D108" s="203" t="s">
        <v>256</v>
      </c>
      <c r="E108" s="202" t="s">
        <v>650</v>
      </c>
      <c r="F108" s="203" t="s">
        <v>655</v>
      </c>
      <c r="G108" s="204" t="s">
        <v>123</v>
      </c>
      <c r="H108" s="206">
        <v>1</v>
      </c>
      <c r="I108" s="202" t="s">
        <v>651</v>
      </c>
      <c r="J108" s="203" t="s">
        <v>656</v>
      </c>
      <c r="K108" s="205">
        <v>48960000</v>
      </c>
      <c r="L108" s="206">
        <v>1</v>
      </c>
      <c r="M108" s="203" t="s">
        <v>46</v>
      </c>
      <c r="N108" s="203" t="s">
        <v>59</v>
      </c>
      <c r="O108" s="203" t="s">
        <v>37</v>
      </c>
      <c r="P108" s="203" t="s">
        <v>40</v>
      </c>
      <c r="Q108" s="203" t="s">
        <v>220</v>
      </c>
      <c r="R108" s="203" t="s">
        <v>379</v>
      </c>
      <c r="S108" s="203" t="s">
        <v>101</v>
      </c>
      <c r="T108" s="215">
        <v>1</v>
      </c>
      <c r="U108" s="246" t="str">
        <f t="shared" si="50"/>
        <v>Apoyar técnicamente las actividades destinadas a prestar una atención elocuente y cordial a los usuarios de los trámites y servicios que brinda la Administradora de los Recursos del Sistema General de Seguridad Social en Salud - ADRES, resolviendo de forma oportuna las dudas y requerimientos presentados sobre los procesos y procedimientos desarrollados al interior de la entidad</v>
      </c>
      <c r="V108" s="247">
        <f t="shared" si="51"/>
        <v>48960000</v>
      </c>
      <c r="W108" s="207" t="s">
        <v>117</v>
      </c>
      <c r="X108" s="208">
        <v>0.25</v>
      </c>
      <c r="Y108" s="207" t="s">
        <v>656</v>
      </c>
      <c r="Z108" s="205">
        <v>12240000</v>
      </c>
      <c r="AA108" s="229"/>
      <c r="AB108" s="229"/>
      <c r="AC108" s="230">
        <f t="shared" si="30"/>
        <v>0</v>
      </c>
      <c r="AD108" s="230">
        <f t="shared" si="31"/>
        <v>0</v>
      </c>
      <c r="AE108" s="230">
        <f t="shared" si="32"/>
        <v>0</v>
      </c>
      <c r="AF108" s="230">
        <f t="shared" si="33"/>
        <v>0</v>
      </c>
      <c r="AG108" s="208">
        <v>0.25</v>
      </c>
      <c r="AH108" s="207" t="s">
        <v>656</v>
      </c>
      <c r="AI108" s="205">
        <v>12240000</v>
      </c>
      <c r="AJ108" s="229"/>
      <c r="AK108" s="229"/>
      <c r="AL108" s="230">
        <f t="shared" si="34"/>
        <v>0</v>
      </c>
      <c r="AM108" s="230">
        <f t="shared" si="35"/>
        <v>0</v>
      </c>
      <c r="AN108" s="230">
        <f t="shared" si="36"/>
        <v>0</v>
      </c>
      <c r="AO108" s="230">
        <f t="shared" si="37"/>
        <v>0</v>
      </c>
      <c r="AP108" s="208">
        <v>0.25</v>
      </c>
      <c r="AQ108" s="207" t="s">
        <v>656</v>
      </c>
      <c r="AR108" s="205">
        <v>12240000</v>
      </c>
      <c r="AS108" s="229"/>
      <c r="AT108" s="229"/>
      <c r="AU108" s="230">
        <f t="shared" si="38"/>
        <v>0</v>
      </c>
      <c r="AV108" s="230">
        <f t="shared" si="39"/>
        <v>0</v>
      </c>
      <c r="AW108" s="230">
        <f t="shared" si="40"/>
        <v>0</v>
      </c>
      <c r="AX108" s="230">
        <f t="shared" si="41"/>
        <v>0</v>
      </c>
      <c r="AY108" s="208">
        <v>0.25</v>
      </c>
      <c r="AZ108" s="207" t="s">
        <v>656</v>
      </c>
      <c r="BA108" s="205">
        <v>12240000</v>
      </c>
      <c r="BB108" s="229"/>
      <c r="BC108" s="229"/>
      <c r="BD108" s="208">
        <f t="shared" si="52"/>
        <v>0</v>
      </c>
      <c r="BE108" s="208">
        <f t="shared" si="53"/>
        <v>0</v>
      </c>
      <c r="BF108" s="208">
        <f t="shared" si="54"/>
        <v>0</v>
      </c>
      <c r="BG108" s="208">
        <f t="shared" si="55"/>
        <v>0</v>
      </c>
      <c r="BH108" s="231">
        <f t="shared" si="42"/>
        <v>0</v>
      </c>
      <c r="BI108" s="231">
        <f t="shared" si="43"/>
        <v>0</v>
      </c>
      <c r="BJ108" s="231">
        <f t="shared" si="44"/>
        <v>0</v>
      </c>
      <c r="BK108" s="231">
        <f t="shared" si="45"/>
        <v>0</v>
      </c>
      <c r="BL108" s="231">
        <f t="shared" si="46"/>
        <v>0</v>
      </c>
      <c r="BM108" s="231">
        <f t="shared" si="47"/>
        <v>0</v>
      </c>
      <c r="BN108" s="231">
        <f t="shared" si="48"/>
        <v>0</v>
      </c>
      <c r="BO108" s="231">
        <f t="shared" si="49"/>
        <v>0</v>
      </c>
      <c r="BP108" s="234"/>
      <c r="BQ108" s="228"/>
    </row>
    <row r="109" spans="1:69" ht="105" x14ac:dyDescent="0.25">
      <c r="A109" s="220">
        <v>11700</v>
      </c>
      <c r="B109" s="203" t="s">
        <v>29</v>
      </c>
      <c r="C109" s="202" t="s">
        <v>328</v>
      </c>
      <c r="D109" s="203" t="s">
        <v>256</v>
      </c>
      <c r="E109" s="202" t="s">
        <v>650</v>
      </c>
      <c r="F109" s="203" t="s">
        <v>646</v>
      </c>
      <c r="G109" s="204" t="s">
        <v>123</v>
      </c>
      <c r="H109" s="208">
        <v>1</v>
      </c>
      <c r="I109" s="202" t="s">
        <v>716</v>
      </c>
      <c r="J109" s="203" t="s">
        <v>762</v>
      </c>
      <c r="K109" s="205">
        <v>2423788854</v>
      </c>
      <c r="L109" s="206">
        <v>1</v>
      </c>
      <c r="M109" s="203" t="s">
        <v>46</v>
      </c>
      <c r="N109" s="203" t="s">
        <v>59</v>
      </c>
      <c r="O109" s="203" t="s">
        <v>37</v>
      </c>
      <c r="P109" s="203" t="s">
        <v>40</v>
      </c>
      <c r="Q109" s="203" t="s">
        <v>221</v>
      </c>
      <c r="R109" s="203" t="s">
        <v>648</v>
      </c>
      <c r="S109" s="203" t="s">
        <v>99</v>
      </c>
      <c r="T109" s="215">
        <v>1</v>
      </c>
      <c r="U109" s="246" t="str">
        <f t="shared" si="50"/>
        <v xml:space="preserve">Prestar los servicios especializados en gestión documental de administración, custodia, conservación, consulta, préstamo en soporte físico y magnético </v>
      </c>
      <c r="V109" s="247">
        <f t="shared" si="51"/>
        <v>2423788854</v>
      </c>
      <c r="W109" s="207" t="s">
        <v>117</v>
      </c>
      <c r="X109" s="208">
        <v>0.25</v>
      </c>
      <c r="Y109" s="207" t="s">
        <v>649</v>
      </c>
      <c r="Z109" s="205">
        <v>513255963</v>
      </c>
      <c r="AA109" s="229"/>
      <c r="AB109" s="229"/>
      <c r="AC109" s="230">
        <f t="shared" si="30"/>
        <v>0</v>
      </c>
      <c r="AD109" s="230">
        <f t="shared" si="31"/>
        <v>0</v>
      </c>
      <c r="AE109" s="230">
        <f t="shared" si="32"/>
        <v>0</v>
      </c>
      <c r="AF109" s="230">
        <f t="shared" si="33"/>
        <v>0</v>
      </c>
      <c r="AG109" s="208">
        <v>0.25</v>
      </c>
      <c r="AH109" s="207" t="s">
        <v>649</v>
      </c>
      <c r="AI109" s="205">
        <v>884020965</v>
      </c>
      <c r="AJ109" s="229"/>
      <c r="AK109" s="229"/>
      <c r="AL109" s="230">
        <f t="shared" si="34"/>
        <v>0</v>
      </c>
      <c r="AM109" s="230">
        <f t="shared" si="35"/>
        <v>0</v>
      </c>
      <c r="AN109" s="230">
        <f t="shared" si="36"/>
        <v>0</v>
      </c>
      <c r="AO109" s="230">
        <f t="shared" si="37"/>
        <v>0</v>
      </c>
      <c r="AP109" s="208">
        <v>0.25</v>
      </c>
      <c r="AQ109" s="207" t="s">
        <v>649</v>
      </c>
      <c r="AR109" s="205">
        <v>513255963</v>
      </c>
      <c r="AS109" s="229"/>
      <c r="AT109" s="229"/>
      <c r="AU109" s="230">
        <f t="shared" si="38"/>
        <v>0</v>
      </c>
      <c r="AV109" s="230">
        <f t="shared" si="39"/>
        <v>0</v>
      </c>
      <c r="AW109" s="230">
        <f t="shared" si="40"/>
        <v>0</v>
      </c>
      <c r="AX109" s="230">
        <f t="shared" si="41"/>
        <v>0</v>
      </c>
      <c r="AY109" s="208">
        <v>0.25</v>
      </c>
      <c r="AZ109" s="207" t="s">
        <v>649</v>
      </c>
      <c r="BA109" s="205">
        <v>513255963</v>
      </c>
      <c r="BB109" s="229"/>
      <c r="BC109" s="229"/>
      <c r="BD109" s="208">
        <f t="shared" si="52"/>
        <v>0</v>
      </c>
      <c r="BE109" s="208">
        <f t="shared" si="53"/>
        <v>0</v>
      </c>
      <c r="BF109" s="208">
        <f t="shared" si="54"/>
        <v>0</v>
      </c>
      <c r="BG109" s="208">
        <f t="shared" si="55"/>
        <v>0</v>
      </c>
      <c r="BH109" s="231">
        <f t="shared" si="42"/>
        <v>0</v>
      </c>
      <c r="BI109" s="231">
        <f t="shared" si="43"/>
        <v>0</v>
      </c>
      <c r="BJ109" s="231">
        <f t="shared" si="44"/>
        <v>0</v>
      </c>
      <c r="BK109" s="231">
        <f t="shared" si="45"/>
        <v>0</v>
      </c>
      <c r="BL109" s="231">
        <f t="shared" si="46"/>
        <v>0</v>
      </c>
      <c r="BM109" s="231">
        <f t="shared" si="47"/>
        <v>0</v>
      </c>
      <c r="BN109" s="231">
        <f t="shared" si="48"/>
        <v>0</v>
      </c>
      <c r="BO109" s="231">
        <f t="shared" si="49"/>
        <v>0</v>
      </c>
      <c r="BP109" s="234"/>
      <c r="BQ109" s="228"/>
    </row>
    <row r="110" spans="1:69" ht="60" x14ac:dyDescent="0.25">
      <c r="A110" s="220">
        <v>11800</v>
      </c>
      <c r="B110" s="203" t="s">
        <v>5</v>
      </c>
      <c r="C110" s="202" t="s">
        <v>319</v>
      </c>
      <c r="D110" s="203" t="s">
        <v>153</v>
      </c>
      <c r="E110" s="202" t="s">
        <v>320</v>
      </c>
      <c r="F110" s="203" t="s">
        <v>133</v>
      </c>
      <c r="G110" s="204" t="s">
        <v>124</v>
      </c>
      <c r="H110" s="202">
        <v>4</v>
      </c>
      <c r="I110" s="202" t="s">
        <v>321</v>
      </c>
      <c r="J110" s="203" t="s">
        <v>24</v>
      </c>
      <c r="K110" s="205">
        <v>0</v>
      </c>
      <c r="L110" s="206">
        <v>1</v>
      </c>
      <c r="M110" s="203" t="s">
        <v>51</v>
      </c>
      <c r="N110" s="203" t="s">
        <v>68</v>
      </c>
      <c r="O110" s="203" t="s">
        <v>21</v>
      </c>
      <c r="P110" s="203" t="s">
        <v>36</v>
      </c>
      <c r="Q110" s="203" t="s">
        <v>75</v>
      </c>
      <c r="R110" s="203" t="s">
        <v>631</v>
      </c>
      <c r="S110" s="203" t="s">
        <v>98</v>
      </c>
      <c r="T110" s="210">
        <v>4</v>
      </c>
      <c r="U110" s="246" t="str">
        <f t="shared" si="50"/>
        <v>Reportar el cumplimiento del Plan de Acción de la Dependencia</v>
      </c>
      <c r="V110" s="247">
        <f t="shared" si="51"/>
        <v>0</v>
      </c>
      <c r="W110" s="207" t="s">
        <v>117</v>
      </c>
      <c r="X110" s="213">
        <v>1</v>
      </c>
      <c r="Y110" s="207" t="s">
        <v>24</v>
      </c>
      <c r="Z110" s="205">
        <v>0</v>
      </c>
      <c r="AA110" s="229"/>
      <c r="AB110" s="229"/>
      <c r="AC110" s="230">
        <f t="shared" si="30"/>
        <v>0</v>
      </c>
      <c r="AD110" s="230" t="e">
        <f t="shared" si="31"/>
        <v>#DIV/0!</v>
      </c>
      <c r="AE110" s="230">
        <f t="shared" si="32"/>
        <v>0</v>
      </c>
      <c r="AF110" s="230" t="e">
        <f t="shared" si="33"/>
        <v>#DIV/0!</v>
      </c>
      <c r="AG110" s="213">
        <v>1</v>
      </c>
      <c r="AH110" s="207" t="s">
        <v>24</v>
      </c>
      <c r="AI110" s="205">
        <v>0</v>
      </c>
      <c r="AJ110" s="229"/>
      <c r="AK110" s="229"/>
      <c r="AL110" s="230">
        <f t="shared" si="34"/>
        <v>0</v>
      </c>
      <c r="AM110" s="230" t="e">
        <f t="shared" si="35"/>
        <v>#DIV/0!</v>
      </c>
      <c r="AN110" s="230">
        <f t="shared" si="36"/>
        <v>0</v>
      </c>
      <c r="AO110" s="230" t="e">
        <f t="shared" si="37"/>
        <v>#DIV/0!</v>
      </c>
      <c r="AP110" s="213">
        <v>1</v>
      </c>
      <c r="AQ110" s="207" t="s">
        <v>24</v>
      </c>
      <c r="AR110" s="205">
        <v>0</v>
      </c>
      <c r="AS110" s="229"/>
      <c r="AT110" s="229"/>
      <c r="AU110" s="230">
        <f t="shared" si="38"/>
        <v>0</v>
      </c>
      <c r="AV110" s="230" t="e">
        <f t="shared" si="39"/>
        <v>#DIV/0!</v>
      </c>
      <c r="AW110" s="230">
        <f t="shared" si="40"/>
        <v>0</v>
      </c>
      <c r="AX110" s="230" t="e">
        <f t="shared" si="41"/>
        <v>#DIV/0!</v>
      </c>
      <c r="AY110" s="213">
        <v>1</v>
      </c>
      <c r="AZ110" s="207" t="s">
        <v>24</v>
      </c>
      <c r="BA110" s="205">
        <v>0</v>
      </c>
      <c r="BB110" s="229"/>
      <c r="BC110" s="229"/>
      <c r="BD110" s="208">
        <f t="shared" si="52"/>
        <v>0</v>
      </c>
      <c r="BE110" s="208" t="e">
        <f t="shared" si="53"/>
        <v>#DIV/0!</v>
      </c>
      <c r="BF110" s="208">
        <f t="shared" si="54"/>
        <v>0</v>
      </c>
      <c r="BG110" s="208" t="e">
        <f t="shared" si="55"/>
        <v>#DIV/0!</v>
      </c>
      <c r="BH110" s="231">
        <f t="shared" si="42"/>
        <v>0</v>
      </c>
      <c r="BI110" s="231" t="str">
        <f t="shared" si="43"/>
        <v>No Prog ni Ejec</v>
      </c>
      <c r="BJ110" s="231">
        <f t="shared" si="44"/>
        <v>0</v>
      </c>
      <c r="BK110" s="231" t="str">
        <f t="shared" si="45"/>
        <v>No Prog ni Ejec</v>
      </c>
      <c r="BL110" s="231">
        <f t="shared" si="46"/>
        <v>0</v>
      </c>
      <c r="BM110" s="231" t="str">
        <f t="shared" si="47"/>
        <v>No Prog ni Ejec</v>
      </c>
      <c r="BN110" s="231">
        <f t="shared" si="48"/>
        <v>0</v>
      </c>
      <c r="BO110" s="231" t="str">
        <f t="shared" si="49"/>
        <v>No Prog ni Ejec</v>
      </c>
      <c r="BP110" s="234"/>
      <c r="BQ110" s="228"/>
    </row>
    <row r="111" spans="1:69" ht="105" x14ac:dyDescent="0.25">
      <c r="A111" s="220">
        <v>11800</v>
      </c>
      <c r="B111" s="203" t="s">
        <v>5</v>
      </c>
      <c r="C111" s="202" t="s">
        <v>322</v>
      </c>
      <c r="D111" s="203" t="s">
        <v>256</v>
      </c>
      <c r="E111" s="202" t="s">
        <v>323</v>
      </c>
      <c r="F111" s="203" t="s">
        <v>159</v>
      </c>
      <c r="G111" s="204" t="s">
        <v>123</v>
      </c>
      <c r="H111" s="208">
        <v>1</v>
      </c>
      <c r="I111" s="202" t="s">
        <v>326</v>
      </c>
      <c r="J111" s="203" t="s">
        <v>677</v>
      </c>
      <c r="K111" s="205">
        <v>0</v>
      </c>
      <c r="L111" s="206">
        <v>1</v>
      </c>
      <c r="M111" s="203" t="s">
        <v>51</v>
      </c>
      <c r="N111" s="203" t="s">
        <v>68</v>
      </c>
      <c r="O111" s="203" t="s">
        <v>21</v>
      </c>
      <c r="P111" s="203" t="s">
        <v>36</v>
      </c>
      <c r="Q111" s="203" t="s">
        <v>75</v>
      </c>
      <c r="R111" s="203" t="s">
        <v>672</v>
      </c>
      <c r="S111" s="203" t="s">
        <v>98</v>
      </c>
      <c r="T111" s="206">
        <v>1</v>
      </c>
      <c r="U111" s="246" t="str">
        <f t="shared" si="50"/>
        <v xml:space="preserve">Formular los proceso y procedimientos en el marco del MIPG
</v>
      </c>
      <c r="V111" s="247">
        <f t="shared" si="51"/>
        <v>0</v>
      </c>
      <c r="W111" s="207" t="s">
        <v>117</v>
      </c>
      <c r="X111" s="208">
        <v>0.25</v>
      </c>
      <c r="Y111" s="207" t="s">
        <v>677</v>
      </c>
      <c r="Z111" s="205">
        <v>0</v>
      </c>
      <c r="AA111" s="229"/>
      <c r="AB111" s="229"/>
      <c r="AC111" s="230">
        <f t="shared" si="30"/>
        <v>0</v>
      </c>
      <c r="AD111" s="230" t="e">
        <f t="shared" si="31"/>
        <v>#DIV/0!</v>
      </c>
      <c r="AE111" s="230">
        <f t="shared" si="32"/>
        <v>0</v>
      </c>
      <c r="AF111" s="230" t="e">
        <f t="shared" si="33"/>
        <v>#DIV/0!</v>
      </c>
      <c r="AG111" s="208">
        <v>0.25</v>
      </c>
      <c r="AH111" s="207" t="s">
        <v>677</v>
      </c>
      <c r="AI111" s="205">
        <v>0</v>
      </c>
      <c r="AJ111" s="229"/>
      <c r="AK111" s="229"/>
      <c r="AL111" s="230">
        <f t="shared" si="34"/>
        <v>0</v>
      </c>
      <c r="AM111" s="230" t="e">
        <f t="shared" si="35"/>
        <v>#DIV/0!</v>
      </c>
      <c r="AN111" s="230">
        <f t="shared" si="36"/>
        <v>0</v>
      </c>
      <c r="AO111" s="230" t="e">
        <f t="shared" si="37"/>
        <v>#DIV/0!</v>
      </c>
      <c r="AP111" s="208">
        <v>0.25</v>
      </c>
      <c r="AQ111" s="207" t="s">
        <v>677</v>
      </c>
      <c r="AR111" s="205">
        <v>0</v>
      </c>
      <c r="AS111" s="229"/>
      <c r="AT111" s="229"/>
      <c r="AU111" s="230">
        <f t="shared" si="38"/>
        <v>0</v>
      </c>
      <c r="AV111" s="230" t="e">
        <f t="shared" si="39"/>
        <v>#DIV/0!</v>
      </c>
      <c r="AW111" s="230">
        <f t="shared" si="40"/>
        <v>0</v>
      </c>
      <c r="AX111" s="230" t="e">
        <f t="shared" si="41"/>
        <v>#DIV/0!</v>
      </c>
      <c r="AY111" s="208">
        <v>0.25</v>
      </c>
      <c r="AZ111" s="207" t="s">
        <v>677</v>
      </c>
      <c r="BA111" s="205">
        <v>0</v>
      </c>
      <c r="BB111" s="229"/>
      <c r="BC111" s="229"/>
      <c r="BD111" s="208">
        <f t="shared" si="52"/>
        <v>0</v>
      </c>
      <c r="BE111" s="208" t="e">
        <f t="shared" si="53"/>
        <v>#DIV/0!</v>
      </c>
      <c r="BF111" s="208">
        <f t="shared" si="54"/>
        <v>0</v>
      </c>
      <c r="BG111" s="208" t="e">
        <f t="shared" si="55"/>
        <v>#DIV/0!</v>
      </c>
      <c r="BH111" s="231">
        <f t="shared" si="42"/>
        <v>0</v>
      </c>
      <c r="BI111" s="231" t="str">
        <f t="shared" si="43"/>
        <v>No Prog ni Ejec</v>
      </c>
      <c r="BJ111" s="231">
        <f t="shared" si="44"/>
        <v>0</v>
      </c>
      <c r="BK111" s="231" t="str">
        <f t="shared" si="45"/>
        <v>No Prog ni Ejec</v>
      </c>
      <c r="BL111" s="231">
        <f t="shared" si="46"/>
        <v>0</v>
      </c>
      <c r="BM111" s="231" t="str">
        <f t="shared" si="47"/>
        <v>No Prog ni Ejec</v>
      </c>
      <c r="BN111" s="231">
        <f t="shared" si="48"/>
        <v>0</v>
      </c>
      <c r="BO111" s="231" t="str">
        <f t="shared" si="49"/>
        <v>No Prog ni Ejec</v>
      </c>
      <c r="BP111" s="234"/>
      <c r="BQ111" s="228"/>
    </row>
    <row r="112" spans="1:69" ht="105" x14ac:dyDescent="0.25">
      <c r="A112" s="220">
        <v>11800</v>
      </c>
      <c r="B112" s="203" t="s">
        <v>5</v>
      </c>
      <c r="C112" s="202" t="s">
        <v>322</v>
      </c>
      <c r="D112" s="203" t="s">
        <v>256</v>
      </c>
      <c r="E112" s="202" t="s">
        <v>325</v>
      </c>
      <c r="F112" s="203" t="s">
        <v>127</v>
      </c>
      <c r="G112" s="204" t="s">
        <v>123</v>
      </c>
      <c r="H112" s="206">
        <v>1</v>
      </c>
      <c r="I112" s="202" t="s">
        <v>327</v>
      </c>
      <c r="J112" s="203" t="s">
        <v>128</v>
      </c>
      <c r="K112" s="205">
        <v>0</v>
      </c>
      <c r="L112" s="206">
        <v>1</v>
      </c>
      <c r="M112" s="203" t="s">
        <v>51</v>
      </c>
      <c r="N112" s="203" t="s">
        <v>68</v>
      </c>
      <c r="O112" s="203" t="s">
        <v>21</v>
      </c>
      <c r="P112" s="203" t="s">
        <v>36</v>
      </c>
      <c r="Q112" s="203" t="s">
        <v>75</v>
      </c>
      <c r="R112" s="203" t="s">
        <v>570</v>
      </c>
      <c r="S112" s="203" t="s">
        <v>98</v>
      </c>
      <c r="T112" s="206">
        <v>1</v>
      </c>
      <c r="U112" s="246" t="str">
        <f t="shared" si="50"/>
        <v>Remitir informes trimestrales de los indicadores formulados y las acciones de mejoras</v>
      </c>
      <c r="V112" s="247">
        <f t="shared" si="51"/>
        <v>0</v>
      </c>
      <c r="W112" s="207" t="s">
        <v>117</v>
      </c>
      <c r="X112" s="208">
        <v>0</v>
      </c>
      <c r="Y112" s="207" t="s">
        <v>128</v>
      </c>
      <c r="Z112" s="205">
        <v>0</v>
      </c>
      <c r="AA112" s="229"/>
      <c r="AB112" s="229"/>
      <c r="AC112" s="230" t="e">
        <f t="shared" si="30"/>
        <v>#DIV/0!</v>
      </c>
      <c r="AD112" s="230" t="e">
        <f t="shared" si="31"/>
        <v>#DIV/0!</v>
      </c>
      <c r="AE112" s="230">
        <f t="shared" si="32"/>
        <v>0</v>
      </c>
      <c r="AF112" s="230" t="e">
        <f t="shared" si="33"/>
        <v>#DIV/0!</v>
      </c>
      <c r="AG112" s="208">
        <v>0</v>
      </c>
      <c r="AH112" s="207" t="s">
        <v>128</v>
      </c>
      <c r="AI112" s="205">
        <v>0</v>
      </c>
      <c r="AJ112" s="229"/>
      <c r="AK112" s="229"/>
      <c r="AL112" s="230" t="e">
        <f t="shared" si="34"/>
        <v>#DIV/0!</v>
      </c>
      <c r="AM112" s="230" t="e">
        <f t="shared" si="35"/>
        <v>#DIV/0!</v>
      </c>
      <c r="AN112" s="230">
        <f t="shared" si="36"/>
        <v>0</v>
      </c>
      <c r="AO112" s="230" t="e">
        <f t="shared" si="37"/>
        <v>#DIV/0!</v>
      </c>
      <c r="AP112" s="208">
        <v>0</v>
      </c>
      <c r="AQ112" s="207" t="s">
        <v>128</v>
      </c>
      <c r="AR112" s="205">
        <v>0</v>
      </c>
      <c r="AS112" s="229"/>
      <c r="AT112" s="229"/>
      <c r="AU112" s="230" t="e">
        <f t="shared" si="38"/>
        <v>#DIV/0!</v>
      </c>
      <c r="AV112" s="230" t="e">
        <f t="shared" si="39"/>
        <v>#DIV/0!</v>
      </c>
      <c r="AW112" s="230">
        <f t="shared" si="40"/>
        <v>0</v>
      </c>
      <c r="AX112" s="230" t="e">
        <f t="shared" si="41"/>
        <v>#DIV/0!</v>
      </c>
      <c r="AY112" s="208">
        <v>1</v>
      </c>
      <c r="AZ112" s="207" t="s">
        <v>128</v>
      </c>
      <c r="BA112" s="205">
        <v>0</v>
      </c>
      <c r="BB112" s="229"/>
      <c r="BC112" s="229"/>
      <c r="BD112" s="208">
        <f t="shared" si="52"/>
        <v>0</v>
      </c>
      <c r="BE112" s="208" t="e">
        <f t="shared" si="53"/>
        <v>#DIV/0!</v>
      </c>
      <c r="BF112" s="208">
        <f t="shared" si="54"/>
        <v>0</v>
      </c>
      <c r="BG112" s="208" t="e">
        <f t="shared" si="55"/>
        <v>#DIV/0!</v>
      </c>
      <c r="BH112" s="231" t="str">
        <f t="shared" si="42"/>
        <v>No Prog ni Ejec</v>
      </c>
      <c r="BI112" s="231" t="str">
        <f t="shared" si="43"/>
        <v>No Prog ni Ejec</v>
      </c>
      <c r="BJ112" s="231" t="str">
        <f t="shared" si="44"/>
        <v>No Prog ni Ejec</v>
      </c>
      <c r="BK112" s="231" t="str">
        <f t="shared" si="45"/>
        <v>No Prog ni Ejec</v>
      </c>
      <c r="BL112" s="231" t="str">
        <f t="shared" si="46"/>
        <v>No Prog ni Ejec</v>
      </c>
      <c r="BM112" s="231" t="str">
        <f t="shared" si="47"/>
        <v>No Prog ni Ejec</v>
      </c>
      <c r="BN112" s="231">
        <f t="shared" si="48"/>
        <v>0</v>
      </c>
      <c r="BO112" s="231" t="str">
        <f t="shared" si="49"/>
        <v>No Prog ni Ejec</v>
      </c>
      <c r="BP112" s="234"/>
      <c r="BQ112" s="228"/>
    </row>
    <row r="113" spans="1:69" ht="105" x14ac:dyDescent="0.25">
      <c r="A113" s="220">
        <v>11800</v>
      </c>
      <c r="B113" s="203" t="s">
        <v>5</v>
      </c>
      <c r="C113" s="202" t="s">
        <v>333</v>
      </c>
      <c r="D113" s="203" t="s">
        <v>256</v>
      </c>
      <c r="E113" s="202" t="s">
        <v>324</v>
      </c>
      <c r="F113" s="203" t="s">
        <v>678</v>
      </c>
      <c r="G113" s="204" t="s">
        <v>123</v>
      </c>
      <c r="H113" s="216">
        <v>1</v>
      </c>
      <c r="I113" s="202" t="s">
        <v>339</v>
      </c>
      <c r="J113" s="203" t="s">
        <v>334</v>
      </c>
      <c r="K113" s="205">
        <v>0</v>
      </c>
      <c r="L113" s="206">
        <v>1</v>
      </c>
      <c r="M113" s="203" t="s">
        <v>50</v>
      </c>
      <c r="N113" s="203" t="s">
        <v>64</v>
      </c>
      <c r="O113" s="203" t="s">
        <v>37</v>
      </c>
      <c r="P113" s="203" t="s">
        <v>39</v>
      </c>
      <c r="Q113" s="203" t="s">
        <v>230</v>
      </c>
      <c r="R113" s="203" t="s">
        <v>342</v>
      </c>
      <c r="S113" s="203" t="s">
        <v>105</v>
      </c>
      <c r="T113" s="206">
        <v>1</v>
      </c>
      <c r="U113" s="246" t="str">
        <f t="shared" si="50"/>
        <v>Realizar las auditorías internas, de acuerdo a lo programado para la vigencia.</v>
      </c>
      <c r="V113" s="247">
        <f t="shared" si="51"/>
        <v>0</v>
      </c>
      <c r="W113" s="207" t="s">
        <v>117</v>
      </c>
      <c r="X113" s="208">
        <v>0.25</v>
      </c>
      <c r="Y113" s="207" t="s">
        <v>334</v>
      </c>
      <c r="Z113" s="205">
        <v>0</v>
      </c>
      <c r="AA113" s="229"/>
      <c r="AB113" s="229"/>
      <c r="AC113" s="230">
        <f t="shared" si="30"/>
        <v>0</v>
      </c>
      <c r="AD113" s="230" t="e">
        <f t="shared" si="31"/>
        <v>#DIV/0!</v>
      </c>
      <c r="AE113" s="230">
        <f t="shared" si="32"/>
        <v>0</v>
      </c>
      <c r="AF113" s="230" t="e">
        <f t="shared" si="33"/>
        <v>#DIV/0!</v>
      </c>
      <c r="AG113" s="208">
        <v>0.25</v>
      </c>
      <c r="AH113" s="207" t="s">
        <v>334</v>
      </c>
      <c r="AI113" s="205">
        <v>0</v>
      </c>
      <c r="AJ113" s="229"/>
      <c r="AK113" s="229"/>
      <c r="AL113" s="230">
        <f t="shared" si="34"/>
        <v>0</v>
      </c>
      <c r="AM113" s="230" t="e">
        <f t="shared" si="35"/>
        <v>#DIV/0!</v>
      </c>
      <c r="AN113" s="230">
        <f t="shared" si="36"/>
        <v>0</v>
      </c>
      <c r="AO113" s="230" t="e">
        <f t="shared" si="37"/>
        <v>#DIV/0!</v>
      </c>
      <c r="AP113" s="208">
        <v>0.25</v>
      </c>
      <c r="AQ113" s="207" t="s">
        <v>334</v>
      </c>
      <c r="AR113" s="205">
        <v>0</v>
      </c>
      <c r="AS113" s="229"/>
      <c r="AT113" s="229"/>
      <c r="AU113" s="230">
        <f t="shared" si="38"/>
        <v>0</v>
      </c>
      <c r="AV113" s="230" t="e">
        <f t="shared" si="39"/>
        <v>#DIV/0!</v>
      </c>
      <c r="AW113" s="230">
        <f t="shared" si="40"/>
        <v>0</v>
      </c>
      <c r="AX113" s="230" t="e">
        <f t="shared" si="41"/>
        <v>#DIV/0!</v>
      </c>
      <c r="AY113" s="208">
        <v>0.25</v>
      </c>
      <c r="AZ113" s="207" t="s">
        <v>334</v>
      </c>
      <c r="BA113" s="205">
        <v>0</v>
      </c>
      <c r="BB113" s="229"/>
      <c r="BC113" s="229"/>
      <c r="BD113" s="208">
        <f t="shared" si="52"/>
        <v>0</v>
      </c>
      <c r="BE113" s="208" t="e">
        <f t="shared" si="53"/>
        <v>#DIV/0!</v>
      </c>
      <c r="BF113" s="208">
        <f t="shared" si="54"/>
        <v>0</v>
      </c>
      <c r="BG113" s="208" t="e">
        <f t="shared" si="55"/>
        <v>#DIV/0!</v>
      </c>
      <c r="BH113" s="231">
        <f t="shared" si="42"/>
        <v>0</v>
      </c>
      <c r="BI113" s="231" t="str">
        <f t="shared" si="43"/>
        <v>No Prog ni Ejec</v>
      </c>
      <c r="BJ113" s="231">
        <f t="shared" si="44"/>
        <v>0</v>
      </c>
      <c r="BK113" s="231" t="str">
        <f t="shared" si="45"/>
        <v>No Prog ni Ejec</v>
      </c>
      <c r="BL113" s="231">
        <f t="shared" si="46"/>
        <v>0</v>
      </c>
      <c r="BM113" s="231" t="str">
        <f t="shared" si="47"/>
        <v>No Prog ni Ejec</v>
      </c>
      <c r="BN113" s="231">
        <f t="shared" si="48"/>
        <v>0</v>
      </c>
      <c r="BO113" s="231" t="str">
        <f t="shared" si="49"/>
        <v>No Prog ni Ejec</v>
      </c>
      <c r="BP113" s="234"/>
      <c r="BQ113" s="228"/>
    </row>
    <row r="114" spans="1:69" ht="105" x14ac:dyDescent="0.25">
      <c r="A114" s="220">
        <v>11800</v>
      </c>
      <c r="B114" s="203" t="s">
        <v>5</v>
      </c>
      <c r="C114" s="202" t="s">
        <v>345</v>
      </c>
      <c r="D114" s="203" t="s">
        <v>256</v>
      </c>
      <c r="E114" s="202" t="s">
        <v>552</v>
      </c>
      <c r="F114" s="203" t="s">
        <v>679</v>
      </c>
      <c r="G114" s="204" t="s">
        <v>123</v>
      </c>
      <c r="H114" s="216">
        <v>1</v>
      </c>
      <c r="I114" s="202" t="s">
        <v>553</v>
      </c>
      <c r="J114" s="203" t="s">
        <v>335</v>
      </c>
      <c r="K114" s="205">
        <v>0</v>
      </c>
      <c r="L114" s="206">
        <v>1</v>
      </c>
      <c r="M114" s="203" t="s">
        <v>50</v>
      </c>
      <c r="N114" s="203" t="s">
        <v>64</v>
      </c>
      <c r="O114" s="203" t="s">
        <v>37</v>
      </c>
      <c r="P114" s="203" t="s">
        <v>39</v>
      </c>
      <c r="Q114" s="203" t="s">
        <v>230</v>
      </c>
      <c r="R114" s="203" t="s">
        <v>343</v>
      </c>
      <c r="S114" s="203" t="s">
        <v>105</v>
      </c>
      <c r="T114" s="206">
        <v>1</v>
      </c>
      <c r="U114" s="246" t="str">
        <f t="shared" si="50"/>
        <v>Dar respuesta a requerimientos de carácter interno en el marco de la normatividad vigente</v>
      </c>
      <c r="V114" s="247">
        <f t="shared" si="51"/>
        <v>0</v>
      </c>
      <c r="W114" s="207" t="s">
        <v>117</v>
      </c>
      <c r="X114" s="208">
        <v>0.25</v>
      </c>
      <c r="Y114" s="207" t="s">
        <v>335</v>
      </c>
      <c r="Z114" s="205">
        <v>0</v>
      </c>
      <c r="AA114" s="229"/>
      <c r="AB114" s="229"/>
      <c r="AC114" s="230">
        <f t="shared" si="30"/>
        <v>0</v>
      </c>
      <c r="AD114" s="230" t="e">
        <f t="shared" si="31"/>
        <v>#DIV/0!</v>
      </c>
      <c r="AE114" s="230">
        <f t="shared" si="32"/>
        <v>0</v>
      </c>
      <c r="AF114" s="230" t="e">
        <f t="shared" si="33"/>
        <v>#DIV/0!</v>
      </c>
      <c r="AG114" s="208">
        <v>0.25</v>
      </c>
      <c r="AH114" s="207" t="s">
        <v>335</v>
      </c>
      <c r="AI114" s="205">
        <v>0</v>
      </c>
      <c r="AJ114" s="229"/>
      <c r="AK114" s="229"/>
      <c r="AL114" s="230">
        <f t="shared" si="34"/>
        <v>0</v>
      </c>
      <c r="AM114" s="230" t="e">
        <f t="shared" si="35"/>
        <v>#DIV/0!</v>
      </c>
      <c r="AN114" s="230">
        <f t="shared" si="36"/>
        <v>0</v>
      </c>
      <c r="AO114" s="230" t="e">
        <f t="shared" si="37"/>
        <v>#DIV/0!</v>
      </c>
      <c r="AP114" s="208">
        <v>0.25</v>
      </c>
      <c r="AQ114" s="207" t="s">
        <v>335</v>
      </c>
      <c r="AR114" s="205">
        <v>0</v>
      </c>
      <c r="AS114" s="229"/>
      <c r="AT114" s="229"/>
      <c r="AU114" s="230">
        <f t="shared" si="38"/>
        <v>0</v>
      </c>
      <c r="AV114" s="230" t="e">
        <f t="shared" si="39"/>
        <v>#DIV/0!</v>
      </c>
      <c r="AW114" s="230">
        <f t="shared" si="40"/>
        <v>0</v>
      </c>
      <c r="AX114" s="230" t="e">
        <f t="shared" si="41"/>
        <v>#DIV/0!</v>
      </c>
      <c r="AY114" s="208">
        <v>0.25</v>
      </c>
      <c r="AZ114" s="207" t="s">
        <v>335</v>
      </c>
      <c r="BA114" s="205">
        <v>0</v>
      </c>
      <c r="BB114" s="229"/>
      <c r="BC114" s="229"/>
      <c r="BD114" s="208">
        <f t="shared" si="52"/>
        <v>0</v>
      </c>
      <c r="BE114" s="208" t="e">
        <f t="shared" si="53"/>
        <v>#DIV/0!</v>
      </c>
      <c r="BF114" s="208">
        <f t="shared" si="54"/>
        <v>0</v>
      </c>
      <c r="BG114" s="208" t="e">
        <f t="shared" si="55"/>
        <v>#DIV/0!</v>
      </c>
      <c r="BH114" s="231">
        <f t="shared" si="42"/>
        <v>0</v>
      </c>
      <c r="BI114" s="231" t="str">
        <f t="shared" si="43"/>
        <v>No Prog ni Ejec</v>
      </c>
      <c r="BJ114" s="231">
        <f t="shared" si="44"/>
        <v>0</v>
      </c>
      <c r="BK114" s="231" t="str">
        <f t="shared" si="45"/>
        <v>No Prog ni Ejec</v>
      </c>
      <c r="BL114" s="231">
        <f t="shared" si="46"/>
        <v>0</v>
      </c>
      <c r="BM114" s="231" t="str">
        <f t="shared" si="47"/>
        <v>No Prog ni Ejec</v>
      </c>
      <c r="BN114" s="231">
        <f t="shared" si="48"/>
        <v>0</v>
      </c>
      <c r="BO114" s="231" t="str">
        <f t="shared" si="49"/>
        <v>No Prog ni Ejec</v>
      </c>
      <c r="BP114" s="234"/>
      <c r="BQ114" s="228"/>
    </row>
    <row r="115" spans="1:69" ht="105" x14ac:dyDescent="0.25">
      <c r="A115" s="220">
        <v>11800</v>
      </c>
      <c r="B115" s="203" t="s">
        <v>5</v>
      </c>
      <c r="C115" s="202" t="s">
        <v>346</v>
      </c>
      <c r="D115" s="203" t="s">
        <v>256</v>
      </c>
      <c r="E115" s="202" t="s">
        <v>554</v>
      </c>
      <c r="F115" s="203" t="s">
        <v>680</v>
      </c>
      <c r="G115" s="204" t="s">
        <v>123</v>
      </c>
      <c r="H115" s="216">
        <v>1</v>
      </c>
      <c r="I115" s="202" t="s">
        <v>555</v>
      </c>
      <c r="J115" s="203" t="s">
        <v>336</v>
      </c>
      <c r="K115" s="205">
        <v>0</v>
      </c>
      <c r="L115" s="206">
        <v>1</v>
      </c>
      <c r="M115" s="203" t="s">
        <v>50</v>
      </c>
      <c r="N115" s="203" t="s">
        <v>64</v>
      </c>
      <c r="O115" s="203" t="s">
        <v>37</v>
      </c>
      <c r="P115" s="203" t="s">
        <v>39</v>
      </c>
      <c r="Q115" s="203" t="s">
        <v>230</v>
      </c>
      <c r="R115" s="203" t="s">
        <v>344</v>
      </c>
      <c r="S115" s="203" t="s">
        <v>105</v>
      </c>
      <c r="T115" s="206">
        <v>1</v>
      </c>
      <c r="U115" s="246" t="str">
        <f t="shared" si="50"/>
        <v>Dar respuesta a requerimientos de organismos externos en el marco de la normatividad vigente</v>
      </c>
      <c r="V115" s="247">
        <f t="shared" si="51"/>
        <v>0</v>
      </c>
      <c r="W115" s="207" t="s">
        <v>117</v>
      </c>
      <c r="X115" s="208">
        <v>0.25</v>
      </c>
      <c r="Y115" s="207" t="s">
        <v>336</v>
      </c>
      <c r="Z115" s="205">
        <v>0</v>
      </c>
      <c r="AA115" s="229"/>
      <c r="AB115" s="229"/>
      <c r="AC115" s="230">
        <f t="shared" si="30"/>
        <v>0</v>
      </c>
      <c r="AD115" s="230" t="e">
        <f t="shared" si="31"/>
        <v>#DIV/0!</v>
      </c>
      <c r="AE115" s="230">
        <f t="shared" si="32"/>
        <v>0</v>
      </c>
      <c r="AF115" s="230" t="e">
        <f t="shared" si="33"/>
        <v>#DIV/0!</v>
      </c>
      <c r="AG115" s="208">
        <v>0.25</v>
      </c>
      <c r="AH115" s="207" t="s">
        <v>336</v>
      </c>
      <c r="AI115" s="205">
        <v>0</v>
      </c>
      <c r="AJ115" s="229"/>
      <c r="AK115" s="229"/>
      <c r="AL115" s="230">
        <f t="shared" si="34"/>
        <v>0</v>
      </c>
      <c r="AM115" s="230" t="e">
        <f t="shared" si="35"/>
        <v>#DIV/0!</v>
      </c>
      <c r="AN115" s="230">
        <f t="shared" si="36"/>
        <v>0</v>
      </c>
      <c r="AO115" s="230" t="e">
        <f t="shared" si="37"/>
        <v>#DIV/0!</v>
      </c>
      <c r="AP115" s="208">
        <v>0.25</v>
      </c>
      <c r="AQ115" s="207" t="s">
        <v>336</v>
      </c>
      <c r="AR115" s="205">
        <v>0</v>
      </c>
      <c r="AS115" s="229"/>
      <c r="AT115" s="229"/>
      <c r="AU115" s="230">
        <f t="shared" si="38"/>
        <v>0</v>
      </c>
      <c r="AV115" s="230" t="e">
        <f t="shared" si="39"/>
        <v>#DIV/0!</v>
      </c>
      <c r="AW115" s="230">
        <f t="shared" si="40"/>
        <v>0</v>
      </c>
      <c r="AX115" s="230" t="e">
        <f t="shared" si="41"/>
        <v>#DIV/0!</v>
      </c>
      <c r="AY115" s="208">
        <v>0.25</v>
      </c>
      <c r="AZ115" s="207" t="s">
        <v>336</v>
      </c>
      <c r="BA115" s="205">
        <v>0</v>
      </c>
      <c r="BB115" s="229"/>
      <c r="BC115" s="229"/>
      <c r="BD115" s="208">
        <f t="shared" si="52"/>
        <v>0</v>
      </c>
      <c r="BE115" s="208" t="e">
        <f t="shared" si="53"/>
        <v>#DIV/0!</v>
      </c>
      <c r="BF115" s="208">
        <f t="shared" si="54"/>
        <v>0</v>
      </c>
      <c r="BG115" s="208" t="e">
        <f t="shared" si="55"/>
        <v>#DIV/0!</v>
      </c>
      <c r="BH115" s="231">
        <f t="shared" si="42"/>
        <v>0</v>
      </c>
      <c r="BI115" s="231" t="str">
        <f t="shared" si="43"/>
        <v>No Prog ni Ejec</v>
      </c>
      <c r="BJ115" s="231">
        <f t="shared" si="44"/>
        <v>0</v>
      </c>
      <c r="BK115" s="231" t="str">
        <f t="shared" si="45"/>
        <v>No Prog ni Ejec</v>
      </c>
      <c r="BL115" s="231">
        <f t="shared" si="46"/>
        <v>0</v>
      </c>
      <c r="BM115" s="231" t="str">
        <f t="shared" si="47"/>
        <v>No Prog ni Ejec</v>
      </c>
      <c r="BN115" s="231">
        <f t="shared" si="48"/>
        <v>0</v>
      </c>
      <c r="BO115" s="231" t="str">
        <f t="shared" si="49"/>
        <v>No Prog ni Ejec</v>
      </c>
      <c r="BP115" s="234"/>
      <c r="BQ115" s="228"/>
    </row>
    <row r="116" spans="1:69" ht="105" x14ac:dyDescent="0.25">
      <c r="A116" s="220">
        <v>11800</v>
      </c>
      <c r="B116" s="203" t="s">
        <v>5</v>
      </c>
      <c r="C116" s="202" t="s">
        <v>347</v>
      </c>
      <c r="D116" s="203" t="s">
        <v>256</v>
      </c>
      <c r="E116" s="202" t="s">
        <v>556</v>
      </c>
      <c r="F116" s="203" t="s">
        <v>681</v>
      </c>
      <c r="G116" s="204" t="s">
        <v>123</v>
      </c>
      <c r="H116" s="216">
        <v>1</v>
      </c>
      <c r="I116" s="202" t="s">
        <v>558</v>
      </c>
      <c r="J116" s="203" t="s">
        <v>337</v>
      </c>
      <c r="K116" s="205">
        <v>0</v>
      </c>
      <c r="L116" s="206">
        <v>1</v>
      </c>
      <c r="M116" s="203" t="s">
        <v>50</v>
      </c>
      <c r="N116" s="203" t="s">
        <v>64</v>
      </c>
      <c r="O116" s="203" t="s">
        <v>37</v>
      </c>
      <c r="P116" s="203" t="s">
        <v>39</v>
      </c>
      <c r="Q116" s="203" t="s">
        <v>230</v>
      </c>
      <c r="R116" s="203" t="s">
        <v>340</v>
      </c>
      <c r="S116" s="203" t="s">
        <v>105</v>
      </c>
      <c r="T116" s="206">
        <v>1</v>
      </c>
      <c r="U116" s="246" t="str">
        <f t="shared" si="50"/>
        <v>Medir el grado de cumplimiento de las acciones que hacen parte del Plan de mejoramiento institucional derivadas de la Auditoría de la CGR.</v>
      </c>
      <c r="V116" s="247">
        <f t="shared" si="51"/>
        <v>0</v>
      </c>
      <c r="W116" s="207" t="s">
        <v>117</v>
      </c>
      <c r="X116" s="208">
        <v>0.25</v>
      </c>
      <c r="Y116" s="207" t="s">
        <v>337</v>
      </c>
      <c r="Z116" s="205">
        <v>0</v>
      </c>
      <c r="AA116" s="229"/>
      <c r="AB116" s="229"/>
      <c r="AC116" s="230">
        <f t="shared" si="30"/>
        <v>0</v>
      </c>
      <c r="AD116" s="230" t="e">
        <f t="shared" si="31"/>
        <v>#DIV/0!</v>
      </c>
      <c r="AE116" s="230">
        <f t="shared" si="32"/>
        <v>0</v>
      </c>
      <c r="AF116" s="230" t="e">
        <f t="shared" si="33"/>
        <v>#DIV/0!</v>
      </c>
      <c r="AG116" s="208">
        <v>0.25</v>
      </c>
      <c r="AH116" s="207" t="s">
        <v>337</v>
      </c>
      <c r="AI116" s="205">
        <v>0</v>
      </c>
      <c r="AJ116" s="229"/>
      <c r="AK116" s="229"/>
      <c r="AL116" s="230">
        <f t="shared" si="34"/>
        <v>0</v>
      </c>
      <c r="AM116" s="230" t="e">
        <f t="shared" si="35"/>
        <v>#DIV/0!</v>
      </c>
      <c r="AN116" s="230">
        <f t="shared" si="36"/>
        <v>0</v>
      </c>
      <c r="AO116" s="230" t="e">
        <f t="shared" si="37"/>
        <v>#DIV/0!</v>
      </c>
      <c r="AP116" s="208">
        <v>0.25</v>
      </c>
      <c r="AQ116" s="207" t="s">
        <v>337</v>
      </c>
      <c r="AR116" s="205">
        <v>0</v>
      </c>
      <c r="AS116" s="229"/>
      <c r="AT116" s="229"/>
      <c r="AU116" s="230">
        <f t="shared" si="38"/>
        <v>0</v>
      </c>
      <c r="AV116" s="230" t="e">
        <f t="shared" si="39"/>
        <v>#DIV/0!</v>
      </c>
      <c r="AW116" s="230">
        <f t="shared" si="40"/>
        <v>0</v>
      </c>
      <c r="AX116" s="230" t="e">
        <f t="shared" si="41"/>
        <v>#DIV/0!</v>
      </c>
      <c r="AY116" s="208">
        <v>0.25</v>
      </c>
      <c r="AZ116" s="207" t="s">
        <v>337</v>
      </c>
      <c r="BA116" s="205">
        <v>0</v>
      </c>
      <c r="BB116" s="229"/>
      <c r="BC116" s="229"/>
      <c r="BD116" s="208">
        <f t="shared" si="52"/>
        <v>0</v>
      </c>
      <c r="BE116" s="208" t="e">
        <f t="shared" si="53"/>
        <v>#DIV/0!</v>
      </c>
      <c r="BF116" s="208">
        <f t="shared" si="54"/>
        <v>0</v>
      </c>
      <c r="BG116" s="208" t="e">
        <f t="shared" si="55"/>
        <v>#DIV/0!</v>
      </c>
      <c r="BH116" s="231">
        <f t="shared" si="42"/>
        <v>0</v>
      </c>
      <c r="BI116" s="231" t="str">
        <f t="shared" si="43"/>
        <v>No Prog ni Ejec</v>
      </c>
      <c r="BJ116" s="231">
        <f t="shared" si="44"/>
        <v>0</v>
      </c>
      <c r="BK116" s="231" t="str">
        <f t="shared" si="45"/>
        <v>No Prog ni Ejec</v>
      </c>
      <c r="BL116" s="231">
        <f t="shared" si="46"/>
        <v>0</v>
      </c>
      <c r="BM116" s="231" t="str">
        <f t="shared" si="47"/>
        <v>No Prog ni Ejec</v>
      </c>
      <c r="BN116" s="231">
        <f t="shared" si="48"/>
        <v>0</v>
      </c>
      <c r="BO116" s="231" t="str">
        <f t="shared" si="49"/>
        <v>No Prog ni Ejec</v>
      </c>
      <c r="BP116" s="234"/>
      <c r="BQ116" s="228"/>
    </row>
    <row r="117" spans="1:69" ht="105" x14ac:dyDescent="0.25">
      <c r="A117" s="220">
        <v>11800</v>
      </c>
      <c r="B117" s="203" t="s">
        <v>5</v>
      </c>
      <c r="C117" s="202" t="s">
        <v>348</v>
      </c>
      <c r="D117" s="203" t="s">
        <v>256</v>
      </c>
      <c r="E117" s="202" t="s">
        <v>557</v>
      </c>
      <c r="F117" s="203" t="s">
        <v>682</v>
      </c>
      <c r="G117" s="204" t="s">
        <v>123</v>
      </c>
      <c r="H117" s="216">
        <v>1</v>
      </c>
      <c r="I117" s="202" t="s">
        <v>559</v>
      </c>
      <c r="J117" s="203" t="s">
        <v>338</v>
      </c>
      <c r="K117" s="205">
        <v>200000000</v>
      </c>
      <c r="L117" s="206">
        <v>1</v>
      </c>
      <c r="M117" s="203" t="s">
        <v>51</v>
      </c>
      <c r="N117" s="203" t="s">
        <v>56</v>
      </c>
      <c r="O117" s="203" t="s">
        <v>21</v>
      </c>
      <c r="P117" s="203" t="s">
        <v>23</v>
      </c>
      <c r="Q117" s="203" t="s">
        <v>230</v>
      </c>
      <c r="R117" s="203" t="s">
        <v>341</v>
      </c>
      <c r="S117" s="203" t="s">
        <v>105</v>
      </c>
      <c r="T117" s="206">
        <v>1</v>
      </c>
      <c r="U117" s="246" t="str">
        <f t="shared" si="50"/>
        <v>Comunicar mensajes con contenidos de autocontrol y de esta manera fomentar la cultura del autocontrol en la ADRES.</v>
      </c>
      <c r="V117" s="247">
        <f t="shared" si="51"/>
        <v>200000000</v>
      </c>
      <c r="W117" s="207" t="s">
        <v>117</v>
      </c>
      <c r="X117" s="208">
        <v>0.25</v>
      </c>
      <c r="Y117" s="207" t="s">
        <v>338</v>
      </c>
      <c r="Z117" s="205">
        <v>50000000</v>
      </c>
      <c r="AA117" s="229"/>
      <c r="AB117" s="229"/>
      <c r="AC117" s="230">
        <f t="shared" si="30"/>
        <v>0</v>
      </c>
      <c r="AD117" s="230">
        <f t="shared" si="31"/>
        <v>0</v>
      </c>
      <c r="AE117" s="230">
        <f t="shared" si="32"/>
        <v>0</v>
      </c>
      <c r="AF117" s="230">
        <f t="shared" si="33"/>
        <v>0</v>
      </c>
      <c r="AG117" s="208">
        <v>0.25</v>
      </c>
      <c r="AH117" s="207" t="s">
        <v>338</v>
      </c>
      <c r="AI117" s="205">
        <v>50000000</v>
      </c>
      <c r="AJ117" s="229"/>
      <c r="AK117" s="229"/>
      <c r="AL117" s="230">
        <f t="shared" si="34"/>
        <v>0</v>
      </c>
      <c r="AM117" s="230">
        <f t="shared" si="35"/>
        <v>0</v>
      </c>
      <c r="AN117" s="230">
        <f t="shared" si="36"/>
        <v>0</v>
      </c>
      <c r="AO117" s="230">
        <f t="shared" si="37"/>
        <v>0</v>
      </c>
      <c r="AP117" s="208">
        <v>0.25</v>
      </c>
      <c r="AQ117" s="207" t="s">
        <v>338</v>
      </c>
      <c r="AR117" s="205">
        <v>50000000</v>
      </c>
      <c r="AS117" s="229"/>
      <c r="AT117" s="229"/>
      <c r="AU117" s="230">
        <f t="shared" si="38"/>
        <v>0</v>
      </c>
      <c r="AV117" s="230">
        <f t="shared" si="39"/>
        <v>0</v>
      </c>
      <c r="AW117" s="230">
        <f t="shared" si="40"/>
        <v>0</v>
      </c>
      <c r="AX117" s="230">
        <f t="shared" si="41"/>
        <v>0</v>
      </c>
      <c r="AY117" s="208">
        <v>0.25</v>
      </c>
      <c r="AZ117" s="207" t="s">
        <v>338</v>
      </c>
      <c r="BA117" s="205">
        <v>50000000</v>
      </c>
      <c r="BB117" s="229"/>
      <c r="BC117" s="229"/>
      <c r="BD117" s="208">
        <f t="shared" si="52"/>
        <v>0</v>
      </c>
      <c r="BE117" s="208">
        <f t="shared" si="53"/>
        <v>0</v>
      </c>
      <c r="BF117" s="208">
        <f t="shared" si="54"/>
        <v>0</v>
      </c>
      <c r="BG117" s="208">
        <f t="shared" si="55"/>
        <v>0</v>
      </c>
      <c r="BH117" s="231">
        <f t="shared" si="42"/>
        <v>0</v>
      </c>
      <c r="BI117" s="231">
        <f t="shared" si="43"/>
        <v>0</v>
      </c>
      <c r="BJ117" s="231">
        <f t="shared" si="44"/>
        <v>0</v>
      </c>
      <c r="BK117" s="231">
        <f t="shared" si="45"/>
        <v>0</v>
      </c>
      <c r="BL117" s="231">
        <f t="shared" si="46"/>
        <v>0</v>
      </c>
      <c r="BM117" s="231">
        <f t="shared" si="47"/>
        <v>0</v>
      </c>
      <c r="BN117" s="231">
        <f t="shared" si="48"/>
        <v>0</v>
      </c>
      <c r="BO117" s="231">
        <f t="shared" si="49"/>
        <v>0</v>
      </c>
      <c r="BP117" s="234"/>
      <c r="BQ117" s="228"/>
    </row>
    <row r="118" spans="1:69" ht="60" x14ac:dyDescent="0.25">
      <c r="A118" s="220">
        <v>11900</v>
      </c>
      <c r="B118" s="203" t="s">
        <v>349</v>
      </c>
      <c r="C118" s="202" t="s">
        <v>350</v>
      </c>
      <c r="D118" s="203" t="s">
        <v>153</v>
      </c>
      <c r="E118" s="202" t="s">
        <v>352</v>
      </c>
      <c r="F118" s="203" t="s">
        <v>763</v>
      </c>
      <c r="G118" s="204" t="s">
        <v>124</v>
      </c>
      <c r="H118" s="202">
        <v>4</v>
      </c>
      <c r="I118" s="202" t="s">
        <v>544</v>
      </c>
      <c r="J118" s="203" t="s">
        <v>685</v>
      </c>
      <c r="K118" s="205">
        <v>0</v>
      </c>
      <c r="L118" s="206">
        <v>1</v>
      </c>
      <c r="M118" s="203" t="s">
        <v>51</v>
      </c>
      <c r="N118" s="203" t="s">
        <v>68</v>
      </c>
      <c r="O118" s="203" t="s">
        <v>21</v>
      </c>
      <c r="P118" s="203" t="s">
        <v>36</v>
      </c>
      <c r="Q118" s="203" t="s">
        <v>75</v>
      </c>
      <c r="R118" s="203" t="s">
        <v>631</v>
      </c>
      <c r="S118" s="203" t="s">
        <v>98</v>
      </c>
      <c r="T118" s="210">
        <v>4</v>
      </c>
      <c r="U118" s="246" t="str">
        <f t="shared" si="50"/>
        <v xml:space="preserve">
Reportar  trimestralmente el cumplimiento del Plan de Acción de la Dependencia</v>
      </c>
      <c r="V118" s="247">
        <f t="shared" si="51"/>
        <v>0</v>
      </c>
      <c r="W118" s="207" t="s">
        <v>117</v>
      </c>
      <c r="X118" s="213">
        <v>1</v>
      </c>
      <c r="Y118" s="207" t="s">
        <v>685</v>
      </c>
      <c r="Z118" s="205">
        <v>0</v>
      </c>
      <c r="AA118" s="229"/>
      <c r="AB118" s="229"/>
      <c r="AC118" s="230">
        <f t="shared" si="30"/>
        <v>0</v>
      </c>
      <c r="AD118" s="230" t="e">
        <f t="shared" si="31"/>
        <v>#DIV/0!</v>
      </c>
      <c r="AE118" s="230">
        <f t="shared" si="32"/>
        <v>0</v>
      </c>
      <c r="AF118" s="230" t="e">
        <f t="shared" si="33"/>
        <v>#DIV/0!</v>
      </c>
      <c r="AG118" s="208">
        <v>1</v>
      </c>
      <c r="AH118" s="207" t="s">
        <v>685</v>
      </c>
      <c r="AI118" s="205">
        <v>0</v>
      </c>
      <c r="AJ118" s="229"/>
      <c r="AK118" s="229"/>
      <c r="AL118" s="230">
        <f t="shared" si="34"/>
        <v>0</v>
      </c>
      <c r="AM118" s="230" t="e">
        <f t="shared" si="35"/>
        <v>#DIV/0!</v>
      </c>
      <c r="AN118" s="230">
        <f t="shared" si="36"/>
        <v>0</v>
      </c>
      <c r="AO118" s="230" t="e">
        <f t="shared" si="37"/>
        <v>#DIV/0!</v>
      </c>
      <c r="AP118" s="208">
        <v>1</v>
      </c>
      <c r="AQ118" s="207" t="s">
        <v>685</v>
      </c>
      <c r="AR118" s="205">
        <v>0</v>
      </c>
      <c r="AS118" s="229"/>
      <c r="AT118" s="229"/>
      <c r="AU118" s="230">
        <f t="shared" si="38"/>
        <v>0</v>
      </c>
      <c r="AV118" s="230" t="e">
        <f t="shared" si="39"/>
        <v>#DIV/0!</v>
      </c>
      <c r="AW118" s="230">
        <f t="shared" si="40"/>
        <v>0</v>
      </c>
      <c r="AX118" s="230" t="e">
        <f t="shared" si="41"/>
        <v>#DIV/0!</v>
      </c>
      <c r="AY118" s="208">
        <v>1</v>
      </c>
      <c r="AZ118" s="207" t="s">
        <v>685</v>
      </c>
      <c r="BA118" s="205">
        <v>0</v>
      </c>
      <c r="BB118" s="229"/>
      <c r="BC118" s="229"/>
      <c r="BD118" s="208">
        <f t="shared" si="52"/>
        <v>0</v>
      </c>
      <c r="BE118" s="208" t="e">
        <f t="shared" si="53"/>
        <v>#DIV/0!</v>
      </c>
      <c r="BF118" s="208">
        <f t="shared" si="54"/>
        <v>0</v>
      </c>
      <c r="BG118" s="208" t="e">
        <f t="shared" si="55"/>
        <v>#DIV/0!</v>
      </c>
      <c r="BH118" s="231">
        <f t="shared" si="42"/>
        <v>0</v>
      </c>
      <c r="BI118" s="231" t="str">
        <f t="shared" si="43"/>
        <v>No Prog ni Ejec</v>
      </c>
      <c r="BJ118" s="231">
        <f t="shared" si="44"/>
        <v>0</v>
      </c>
      <c r="BK118" s="231" t="str">
        <f t="shared" si="45"/>
        <v>No Prog ni Ejec</v>
      </c>
      <c r="BL118" s="231">
        <f t="shared" si="46"/>
        <v>0</v>
      </c>
      <c r="BM118" s="231" t="str">
        <f t="shared" si="47"/>
        <v>No Prog ni Ejec</v>
      </c>
      <c r="BN118" s="231">
        <f t="shared" si="48"/>
        <v>0</v>
      </c>
      <c r="BO118" s="231" t="str">
        <f t="shared" si="49"/>
        <v>No Prog ni Ejec</v>
      </c>
      <c r="BP118" s="234"/>
      <c r="BQ118" s="228"/>
    </row>
    <row r="119" spans="1:69" ht="105" x14ac:dyDescent="0.25">
      <c r="A119" s="220">
        <v>11900</v>
      </c>
      <c r="B119" s="203" t="s">
        <v>349</v>
      </c>
      <c r="C119" s="202" t="s">
        <v>351</v>
      </c>
      <c r="D119" s="203" t="s">
        <v>256</v>
      </c>
      <c r="E119" s="202" t="s">
        <v>353</v>
      </c>
      <c r="F119" s="203" t="s">
        <v>686</v>
      </c>
      <c r="G119" s="204" t="s">
        <v>123</v>
      </c>
      <c r="H119" s="208">
        <v>1</v>
      </c>
      <c r="I119" s="202" t="s">
        <v>545</v>
      </c>
      <c r="J119" s="203" t="s">
        <v>598</v>
      </c>
      <c r="K119" s="205">
        <v>0</v>
      </c>
      <c r="L119" s="206">
        <v>1</v>
      </c>
      <c r="M119" s="203" t="s">
        <v>51</v>
      </c>
      <c r="N119" s="203" t="s">
        <v>68</v>
      </c>
      <c r="O119" s="203" t="s">
        <v>21</v>
      </c>
      <c r="P119" s="203" t="s">
        <v>36</v>
      </c>
      <c r="Q119" s="203" t="s">
        <v>75</v>
      </c>
      <c r="R119" s="203" t="s">
        <v>672</v>
      </c>
      <c r="S119" s="203" t="s">
        <v>98</v>
      </c>
      <c r="T119" s="206">
        <v>1</v>
      </c>
      <c r="U119" s="246" t="str">
        <f t="shared" si="50"/>
        <v>Formular los procesos y procedimientos en el marco del MIPG</v>
      </c>
      <c r="V119" s="247">
        <f t="shared" si="51"/>
        <v>0</v>
      </c>
      <c r="W119" s="207" t="s">
        <v>117</v>
      </c>
      <c r="X119" s="208">
        <v>0.25</v>
      </c>
      <c r="Y119" s="207" t="s">
        <v>653</v>
      </c>
      <c r="Z119" s="205">
        <v>0</v>
      </c>
      <c r="AA119" s="229"/>
      <c r="AB119" s="229"/>
      <c r="AC119" s="230">
        <f t="shared" si="30"/>
        <v>0</v>
      </c>
      <c r="AD119" s="230" t="e">
        <f t="shared" si="31"/>
        <v>#DIV/0!</v>
      </c>
      <c r="AE119" s="230">
        <f t="shared" si="32"/>
        <v>0</v>
      </c>
      <c r="AF119" s="230" t="e">
        <f t="shared" si="33"/>
        <v>#DIV/0!</v>
      </c>
      <c r="AG119" s="208">
        <v>0.25</v>
      </c>
      <c r="AH119" s="207" t="s">
        <v>653</v>
      </c>
      <c r="AI119" s="205">
        <v>0</v>
      </c>
      <c r="AJ119" s="229"/>
      <c r="AK119" s="229"/>
      <c r="AL119" s="230">
        <f t="shared" si="34"/>
        <v>0</v>
      </c>
      <c r="AM119" s="230" t="e">
        <f t="shared" si="35"/>
        <v>#DIV/0!</v>
      </c>
      <c r="AN119" s="230">
        <f t="shared" si="36"/>
        <v>0</v>
      </c>
      <c r="AO119" s="230" t="e">
        <f t="shared" si="37"/>
        <v>#DIV/0!</v>
      </c>
      <c r="AP119" s="208">
        <v>0.25</v>
      </c>
      <c r="AQ119" s="207" t="s">
        <v>653</v>
      </c>
      <c r="AR119" s="205">
        <v>0</v>
      </c>
      <c r="AS119" s="229"/>
      <c r="AT119" s="229"/>
      <c r="AU119" s="230">
        <f t="shared" si="38"/>
        <v>0</v>
      </c>
      <c r="AV119" s="230" t="e">
        <f t="shared" si="39"/>
        <v>#DIV/0!</v>
      </c>
      <c r="AW119" s="230">
        <f t="shared" si="40"/>
        <v>0</v>
      </c>
      <c r="AX119" s="230" t="e">
        <f t="shared" si="41"/>
        <v>#DIV/0!</v>
      </c>
      <c r="AY119" s="208">
        <v>0.25</v>
      </c>
      <c r="AZ119" s="207" t="s">
        <v>653</v>
      </c>
      <c r="BA119" s="205">
        <v>0</v>
      </c>
      <c r="BB119" s="229"/>
      <c r="BC119" s="229"/>
      <c r="BD119" s="208">
        <f t="shared" si="52"/>
        <v>0</v>
      </c>
      <c r="BE119" s="208" t="e">
        <f t="shared" si="53"/>
        <v>#DIV/0!</v>
      </c>
      <c r="BF119" s="208">
        <f t="shared" si="54"/>
        <v>0</v>
      </c>
      <c r="BG119" s="208" t="e">
        <f t="shared" si="55"/>
        <v>#DIV/0!</v>
      </c>
      <c r="BH119" s="231">
        <f t="shared" si="42"/>
        <v>0</v>
      </c>
      <c r="BI119" s="231" t="str">
        <f t="shared" si="43"/>
        <v>No Prog ni Ejec</v>
      </c>
      <c r="BJ119" s="231">
        <f t="shared" si="44"/>
        <v>0</v>
      </c>
      <c r="BK119" s="231" t="str">
        <f t="shared" si="45"/>
        <v>No Prog ni Ejec</v>
      </c>
      <c r="BL119" s="231">
        <f t="shared" si="46"/>
        <v>0</v>
      </c>
      <c r="BM119" s="231" t="str">
        <f t="shared" si="47"/>
        <v>No Prog ni Ejec</v>
      </c>
      <c r="BN119" s="231">
        <f t="shared" si="48"/>
        <v>0</v>
      </c>
      <c r="BO119" s="231" t="str">
        <f t="shared" si="49"/>
        <v>No Prog ni Ejec</v>
      </c>
      <c r="BP119" s="234"/>
      <c r="BQ119" s="228"/>
    </row>
    <row r="120" spans="1:69" ht="105" x14ac:dyDescent="0.25">
      <c r="A120" s="220">
        <v>11900</v>
      </c>
      <c r="B120" s="203" t="s">
        <v>349</v>
      </c>
      <c r="C120" s="202" t="s">
        <v>351</v>
      </c>
      <c r="D120" s="203" t="s">
        <v>256</v>
      </c>
      <c r="E120" s="202" t="s">
        <v>354</v>
      </c>
      <c r="F120" s="203" t="s">
        <v>687</v>
      </c>
      <c r="G120" s="204" t="s">
        <v>124</v>
      </c>
      <c r="H120" s="202">
        <v>4</v>
      </c>
      <c r="I120" s="202" t="s">
        <v>560</v>
      </c>
      <c r="J120" s="203" t="s">
        <v>688</v>
      </c>
      <c r="K120" s="205">
        <v>0</v>
      </c>
      <c r="L120" s="206">
        <v>1</v>
      </c>
      <c r="M120" s="203" t="s">
        <v>51</v>
      </c>
      <c r="N120" s="203" t="s">
        <v>68</v>
      </c>
      <c r="O120" s="203" t="s">
        <v>21</v>
      </c>
      <c r="P120" s="203" t="s">
        <v>36</v>
      </c>
      <c r="Q120" s="203" t="s">
        <v>75</v>
      </c>
      <c r="R120" s="203" t="s">
        <v>570</v>
      </c>
      <c r="S120" s="203" t="s">
        <v>98</v>
      </c>
      <c r="T120" s="202">
        <v>4</v>
      </c>
      <c r="U120" s="246" t="str">
        <f t="shared" si="50"/>
        <v>Evaluar la gestión y resultados de los procesos de calidad de la Dependencia y remitir informes trimestrales de los indicadores formulados y las acciones de mejoras</v>
      </c>
      <c r="V120" s="247">
        <f t="shared" si="51"/>
        <v>0</v>
      </c>
      <c r="W120" s="207" t="s">
        <v>117</v>
      </c>
      <c r="X120" s="213">
        <v>1</v>
      </c>
      <c r="Y120" s="207" t="s">
        <v>688</v>
      </c>
      <c r="Z120" s="205">
        <v>0</v>
      </c>
      <c r="AA120" s="229"/>
      <c r="AB120" s="229"/>
      <c r="AC120" s="230">
        <f t="shared" si="30"/>
        <v>0</v>
      </c>
      <c r="AD120" s="230" t="e">
        <f t="shared" si="31"/>
        <v>#DIV/0!</v>
      </c>
      <c r="AE120" s="230">
        <f t="shared" si="32"/>
        <v>0</v>
      </c>
      <c r="AF120" s="230" t="e">
        <f t="shared" si="33"/>
        <v>#DIV/0!</v>
      </c>
      <c r="AG120" s="213">
        <v>1</v>
      </c>
      <c r="AH120" s="207" t="s">
        <v>688</v>
      </c>
      <c r="AI120" s="205">
        <v>0</v>
      </c>
      <c r="AJ120" s="229"/>
      <c r="AK120" s="229"/>
      <c r="AL120" s="230">
        <f t="shared" si="34"/>
        <v>0</v>
      </c>
      <c r="AM120" s="230" t="e">
        <f t="shared" si="35"/>
        <v>#DIV/0!</v>
      </c>
      <c r="AN120" s="230">
        <f t="shared" si="36"/>
        <v>0</v>
      </c>
      <c r="AO120" s="230" t="e">
        <f t="shared" si="37"/>
        <v>#DIV/0!</v>
      </c>
      <c r="AP120" s="213">
        <v>1</v>
      </c>
      <c r="AQ120" s="207" t="s">
        <v>688</v>
      </c>
      <c r="AR120" s="205">
        <v>0</v>
      </c>
      <c r="AS120" s="229"/>
      <c r="AT120" s="229"/>
      <c r="AU120" s="230">
        <f t="shared" si="38"/>
        <v>0</v>
      </c>
      <c r="AV120" s="230" t="e">
        <f t="shared" si="39"/>
        <v>#DIV/0!</v>
      </c>
      <c r="AW120" s="230">
        <f t="shared" si="40"/>
        <v>0</v>
      </c>
      <c r="AX120" s="230" t="e">
        <f t="shared" si="41"/>
        <v>#DIV/0!</v>
      </c>
      <c r="AY120" s="213">
        <v>1</v>
      </c>
      <c r="AZ120" s="233" t="s">
        <v>688</v>
      </c>
      <c r="BA120" s="205">
        <v>0</v>
      </c>
      <c r="BB120" s="229"/>
      <c r="BC120" s="229"/>
      <c r="BD120" s="208">
        <f t="shared" si="52"/>
        <v>0</v>
      </c>
      <c r="BE120" s="208" t="e">
        <f t="shared" si="53"/>
        <v>#DIV/0!</v>
      </c>
      <c r="BF120" s="208">
        <f t="shared" si="54"/>
        <v>0</v>
      </c>
      <c r="BG120" s="208" t="e">
        <f t="shared" si="55"/>
        <v>#DIV/0!</v>
      </c>
      <c r="BH120" s="231">
        <f t="shared" si="42"/>
        <v>0</v>
      </c>
      <c r="BI120" s="231" t="str">
        <f t="shared" si="43"/>
        <v>No Prog ni Ejec</v>
      </c>
      <c r="BJ120" s="231">
        <f t="shared" si="44"/>
        <v>0</v>
      </c>
      <c r="BK120" s="231" t="str">
        <f t="shared" si="45"/>
        <v>No Prog ni Ejec</v>
      </c>
      <c r="BL120" s="231">
        <f t="shared" si="46"/>
        <v>0</v>
      </c>
      <c r="BM120" s="231" t="str">
        <f t="shared" si="47"/>
        <v>No Prog ni Ejec</v>
      </c>
      <c r="BN120" s="231">
        <f t="shared" si="48"/>
        <v>0</v>
      </c>
      <c r="BO120" s="231" t="str">
        <f t="shared" si="49"/>
        <v>No Prog ni Ejec</v>
      </c>
      <c r="BP120" s="234"/>
      <c r="BQ120" s="228"/>
    </row>
    <row r="121" spans="1:69" ht="60" x14ac:dyDescent="0.25">
      <c r="A121" s="220">
        <v>11900</v>
      </c>
      <c r="B121" s="203" t="s">
        <v>349</v>
      </c>
      <c r="C121" s="202" t="s">
        <v>357</v>
      </c>
      <c r="D121" s="203" t="s">
        <v>146</v>
      </c>
      <c r="E121" s="202" t="s">
        <v>358</v>
      </c>
      <c r="F121" s="203" t="s">
        <v>767</v>
      </c>
      <c r="G121" s="204" t="s">
        <v>123</v>
      </c>
      <c r="H121" s="208">
        <v>1</v>
      </c>
      <c r="I121" s="202" t="s">
        <v>359</v>
      </c>
      <c r="J121" s="203" t="s">
        <v>690</v>
      </c>
      <c r="K121" s="205">
        <v>254442984</v>
      </c>
      <c r="L121" s="206">
        <v>1</v>
      </c>
      <c r="M121" s="203" t="s">
        <v>46</v>
      </c>
      <c r="N121" s="203" t="s">
        <v>74</v>
      </c>
      <c r="O121" s="203" t="s">
        <v>21</v>
      </c>
      <c r="P121" s="203" t="s">
        <v>36</v>
      </c>
      <c r="Q121" s="203" t="s">
        <v>229</v>
      </c>
      <c r="R121" s="203" t="s">
        <v>360</v>
      </c>
      <c r="S121" s="203" t="s">
        <v>99</v>
      </c>
      <c r="T121" s="206">
        <v>1</v>
      </c>
      <c r="U121" s="246" t="str">
        <f t="shared" si="50"/>
        <v>Atender las solicitudes de informes derivadas de acciones constitucionales y tutelas</v>
      </c>
      <c r="V121" s="247">
        <f t="shared" si="51"/>
        <v>254442984</v>
      </c>
      <c r="W121" s="207" t="s">
        <v>117</v>
      </c>
      <c r="X121" s="208">
        <v>0.25</v>
      </c>
      <c r="Y121" s="207" t="s">
        <v>690</v>
      </c>
      <c r="Z121" s="205">
        <f>+X121*V121</f>
        <v>63610746</v>
      </c>
      <c r="AA121" s="229"/>
      <c r="AB121" s="229"/>
      <c r="AC121" s="230">
        <f t="shared" si="30"/>
        <v>0</v>
      </c>
      <c r="AD121" s="230">
        <f t="shared" si="31"/>
        <v>0</v>
      </c>
      <c r="AE121" s="230">
        <f t="shared" si="32"/>
        <v>0</v>
      </c>
      <c r="AF121" s="230">
        <f t="shared" si="33"/>
        <v>0</v>
      </c>
      <c r="AG121" s="208">
        <v>0.25</v>
      </c>
      <c r="AH121" s="207" t="s">
        <v>690</v>
      </c>
      <c r="AI121" s="205">
        <v>63610746</v>
      </c>
      <c r="AJ121" s="229"/>
      <c r="AK121" s="229"/>
      <c r="AL121" s="230">
        <f t="shared" si="34"/>
        <v>0</v>
      </c>
      <c r="AM121" s="230">
        <f t="shared" si="35"/>
        <v>0</v>
      </c>
      <c r="AN121" s="230">
        <f t="shared" si="36"/>
        <v>0</v>
      </c>
      <c r="AO121" s="230">
        <f t="shared" si="37"/>
        <v>0</v>
      </c>
      <c r="AP121" s="208">
        <v>0.25</v>
      </c>
      <c r="AQ121" s="207" t="s">
        <v>690</v>
      </c>
      <c r="AR121" s="205">
        <v>63610746</v>
      </c>
      <c r="AS121" s="229"/>
      <c r="AT121" s="229"/>
      <c r="AU121" s="230">
        <f t="shared" si="38"/>
        <v>0</v>
      </c>
      <c r="AV121" s="230">
        <f t="shared" si="39"/>
        <v>0</v>
      </c>
      <c r="AW121" s="230">
        <f t="shared" si="40"/>
        <v>0</v>
      </c>
      <c r="AX121" s="230">
        <f t="shared" si="41"/>
        <v>0</v>
      </c>
      <c r="AY121" s="208">
        <v>0.25</v>
      </c>
      <c r="AZ121" s="207" t="s">
        <v>690</v>
      </c>
      <c r="BA121" s="205">
        <v>63610746</v>
      </c>
      <c r="BB121" s="229"/>
      <c r="BC121" s="229"/>
      <c r="BD121" s="208">
        <f t="shared" si="52"/>
        <v>0</v>
      </c>
      <c r="BE121" s="208">
        <f t="shared" si="53"/>
        <v>0</v>
      </c>
      <c r="BF121" s="208">
        <f t="shared" si="54"/>
        <v>0</v>
      </c>
      <c r="BG121" s="208">
        <f t="shared" si="55"/>
        <v>0</v>
      </c>
      <c r="BH121" s="231">
        <f t="shared" si="42"/>
        <v>0</v>
      </c>
      <c r="BI121" s="231">
        <f t="shared" si="43"/>
        <v>0</v>
      </c>
      <c r="BJ121" s="231">
        <f t="shared" si="44"/>
        <v>0</v>
      </c>
      <c r="BK121" s="231">
        <f t="shared" si="45"/>
        <v>0</v>
      </c>
      <c r="BL121" s="231">
        <f t="shared" si="46"/>
        <v>0</v>
      </c>
      <c r="BM121" s="231">
        <f t="shared" si="47"/>
        <v>0</v>
      </c>
      <c r="BN121" s="231">
        <f t="shared" si="48"/>
        <v>0</v>
      </c>
      <c r="BO121" s="231">
        <f t="shared" si="49"/>
        <v>0</v>
      </c>
      <c r="BP121" s="234"/>
      <c r="BQ121" s="228"/>
    </row>
    <row r="122" spans="1:69" ht="60" x14ac:dyDescent="0.25">
      <c r="A122" s="220">
        <v>11900</v>
      </c>
      <c r="B122" s="203" t="s">
        <v>349</v>
      </c>
      <c r="C122" s="202" t="s">
        <v>357</v>
      </c>
      <c r="D122" s="203" t="s">
        <v>146</v>
      </c>
      <c r="E122" s="202" t="s">
        <v>361</v>
      </c>
      <c r="F122" s="203" t="s">
        <v>436</v>
      </c>
      <c r="G122" s="204" t="s">
        <v>123</v>
      </c>
      <c r="H122" s="208">
        <v>1</v>
      </c>
      <c r="I122" s="202" t="s">
        <v>458</v>
      </c>
      <c r="J122" s="203" t="s">
        <v>362</v>
      </c>
      <c r="K122" s="218">
        <v>768132904</v>
      </c>
      <c r="L122" s="219">
        <v>1</v>
      </c>
      <c r="M122" s="203" t="s">
        <v>46</v>
      </c>
      <c r="N122" s="203" t="s">
        <v>74</v>
      </c>
      <c r="O122" s="203" t="s">
        <v>21</v>
      </c>
      <c r="P122" s="203" t="s">
        <v>36</v>
      </c>
      <c r="Q122" s="203" t="s">
        <v>229</v>
      </c>
      <c r="R122" s="203" t="s">
        <v>437</v>
      </c>
      <c r="S122" s="203" t="s">
        <v>99</v>
      </c>
      <c r="T122" s="206">
        <v>1</v>
      </c>
      <c r="U122" s="246" t="str">
        <f t="shared" si="50"/>
        <v>Ejercer la defensa extrajudicial y judicial en los asuntos y/o procesos judiciales en que la ADRES es parte o vinculado.</v>
      </c>
      <c r="V122" s="247">
        <f t="shared" si="51"/>
        <v>768132904</v>
      </c>
      <c r="W122" s="207" t="s">
        <v>117</v>
      </c>
      <c r="X122" s="208">
        <v>0.25</v>
      </c>
      <c r="Y122" s="207" t="s">
        <v>362</v>
      </c>
      <c r="Z122" s="205">
        <f>+V122*X122</f>
        <v>192033226</v>
      </c>
      <c r="AA122" s="229"/>
      <c r="AB122" s="229"/>
      <c r="AC122" s="230">
        <f t="shared" si="30"/>
        <v>0</v>
      </c>
      <c r="AD122" s="230">
        <f t="shared" si="31"/>
        <v>0</v>
      </c>
      <c r="AE122" s="230">
        <f t="shared" si="32"/>
        <v>0</v>
      </c>
      <c r="AF122" s="230">
        <f t="shared" si="33"/>
        <v>0</v>
      </c>
      <c r="AG122" s="208">
        <v>0.25</v>
      </c>
      <c r="AH122" s="207" t="s">
        <v>362</v>
      </c>
      <c r="AI122" s="205">
        <v>192033226</v>
      </c>
      <c r="AJ122" s="229"/>
      <c r="AK122" s="229"/>
      <c r="AL122" s="230">
        <f t="shared" si="34"/>
        <v>0</v>
      </c>
      <c r="AM122" s="230">
        <f t="shared" si="35"/>
        <v>0</v>
      </c>
      <c r="AN122" s="230">
        <f t="shared" si="36"/>
        <v>0</v>
      </c>
      <c r="AO122" s="230">
        <f t="shared" si="37"/>
        <v>0</v>
      </c>
      <c r="AP122" s="208">
        <v>0.25</v>
      </c>
      <c r="AQ122" s="207" t="s">
        <v>362</v>
      </c>
      <c r="AR122" s="205">
        <v>192033226</v>
      </c>
      <c r="AS122" s="229"/>
      <c r="AT122" s="229"/>
      <c r="AU122" s="230">
        <f t="shared" si="38"/>
        <v>0</v>
      </c>
      <c r="AV122" s="230">
        <f t="shared" si="39"/>
        <v>0</v>
      </c>
      <c r="AW122" s="230">
        <f t="shared" si="40"/>
        <v>0</v>
      </c>
      <c r="AX122" s="230">
        <f t="shared" si="41"/>
        <v>0</v>
      </c>
      <c r="AY122" s="208">
        <v>0.25</v>
      </c>
      <c r="AZ122" s="207" t="s">
        <v>362</v>
      </c>
      <c r="BA122" s="205">
        <v>192033226</v>
      </c>
      <c r="BB122" s="229"/>
      <c r="BC122" s="229"/>
      <c r="BD122" s="208">
        <f t="shared" si="52"/>
        <v>0</v>
      </c>
      <c r="BE122" s="208">
        <f t="shared" si="53"/>
        <v>0</v>
      </c>
      <c r="BF122" s="208">
        <f t="shared" si="54"/>
        <v>0</v>
      </c>
      <c r="BG122" s="208">
        <f t="shared" si="55"/>
        <v>0</v>
      </c>
      <c r="BH122" s="231">
        <f t="shared" si="42"/>
        <v>0</v>
      </c>
      <c r="BI122" s="231">
        <f t="shared" si="43"/>
        <v>0</v>
      </c>
      <c r="BJ122" s="231">
        <f t="shared" si="44"/>
        <v>0</v>
      </c>
      <c r="BK122" s="231">
        <f t="shared" si="45"/>
        <v>0</v>
      </c>
      <c r="BL122" s="231">
        <f t="shared" si="46"/>
        <v>0</v>
      </c>
      <c r="BM122" s="231">
        <f t="shared" si="47"/>
        <v>0</v>
      </c>
      <c r="BN122" s="231">
        <f t="shared" si="48"/>
        <v>0</v>
      </c>
      <c r="BO122" s="231">
        <f t="shared" si="49"/>
        <v>0</v>
      </c>
      <c r="BP122" s="234"/>
      <c r="BQ122" s="228"/>
    </row>
    <row r="123" spans="1:69" ht="75" x14ac:dyDescent="0.25">
      <c r="A123" s="220">
        <v>11900</v>
      </c>
      <c r="B123" s="203" t="s">
        <v>349</v>
      </c>
      <c r="C123" s="202" t="s">
        <v>357</v>
      </c>
      <c r="D123" s="203" t="s">
        <v>146</v>
      </c>
      <c r="E123" s="202" t="s">
        <v>371</v>
      </c>
      <c r="F123" s="203" t="s">
        <v>366</v>
      </c>
      <c r="G123" s="204" t="s">
        <v>123</v>
      </c>
      <c r="H123" s="208">
        <v>1</v>
      </c>
      <c r="I123" s="202" t="s">
        <v>547</v>
      </c>
      <c r="J123" s="203" t="s">
        <v>362</v>
      </c>
      <c r="K123" s="218"/>
      <c r="L123" s="219"/>
      <c r="M123" s="203" t="s">
        <v>46</v>
      </c>
      <c r="N123" s="203" t="s">
        <v>74</v>
      </c>
      <c r="O123" s="203" t="s">
        <v>21</v>
      </c>
      <c r="P123" s="203" t="s">
        <v>36</v>
      </c>
      <c r="Q123" s="203" t="s">
        <v>229</v>
      </c>
      <c r="R123" s="203" t="s">
        <v>370</v>
      </c>
      <c r="S123" s="203" t="s">
        <v>99</v>
      </c>
      <c r="T123" s="206">
        <v>1</v>
      </c>
      <c r="U123" s="246" t="str">
        <f t="shared" si="50"/>
        <v>Ejercer la defensa extrajudicial y judicial en los asuntos y/o procesos judiciales en que la ADRES es parte o vinculado.</v>
      </c>
      <c r="V123" s="247">
        <f t="shared" si="51"/>
        <v>0</v>
      </c>
      <c r="W123" s="207" t="s">
        <v>117</v>
      </c>
      <c r="X123" s="208">
        <v>0.25</v>
      </c>
      <c r="Y123" s="207" t="s">
        <v>362</v>
      </c>
      <c r="Z123" s="205">
        <v>0</v>
      </c>
      <c r="AA123" s="229"/>
      <c r="AB123" s="229"/>
      <c r="AC123" s="230">
        <f t="shared" si="30"/>
        <v>0</v>
      </c>
      <c r="AD123" s="230" t="e">
        <f t="shared" si="31"/>
        <v>#DIV/0!</v>
      </c>
      <c r="AE123" s="230">
        <f t="shared" si="32"/>
        <v>0</v>
      </c>
      <c r="AF123" s="230" t="e">
        <f t="shared" si="33"/>
        <v>#DIV/0!</v>
      </c>
      <c r="AG123" s="208">
        <v>0.25</v>
      </c>
      <c r="AH123" s="207" t="s">
        <v>362</v>
      </c>
      <c r="AI123" s="205">
        <v>0</v>
      </c>
      <c r="AJ123" s="229"/>
      <c r="AK123" s="229"/>
      <c r="AL123" s="230">
        <f t="shared" si="34"/>
        <v>0</v>
      </c>
      <c r="AM123" s="230" t="e">
        <f t="shared" si="35"/>
        <v>#DIV/0!</v>
      </c>
      <c r="AN123" s="230">
        <f t="shared" si="36"/>
        <v>0</v>
      </c>
      <c r="AO123" s="230" t="e">
        <f t="shared" si="37"/>
        <v>#DIV/0!</v>
      </c>
      <c r="AP123" s="208">
        <v>0.25</v>
      </c>
      <c r="AQ123" s="207" t="s">
        <v>362</v>
      </c>
      <c r="AR123" s="205">
        <v>0</v>
      </c>
      <c r="AS123" s="229"/>
      <c r="AT123" s="229"/>
      <c r="AU123" s="230">
        <f t="shared" si="38"/>
        <v>0</v>
      </c>
      <c r="AV123" s="230" t="e">
        <f t="shared" si="39"/>
        <v>#DIV/0!</v>
      </c>
      <c r="AW123" s="230">
        <f t="shared" si="40"/>
        <v>0</v>
      </c>
      <c r="AX123" s="230" t="e">
        <f t="shared" si="41"/>
        <v>#DIV/0!</v>
      </c>
      <c r="AY123" s="208">
        <v>0.25</v>
      </c>
      <c r="AZ123" s="207" t="s">
        <v>362</v>
      </c>
      <c r="BA123" s="205">
        <v>0</v>
      </c>
      <c r="BB123" s="229"/>
      <c r="BC123" s="229"/>
      <c r="BD123" s="208">
        <f t="shared" si="52"/>
        <v>0</v>
      </c>
      <c r="BE123" s="208" t="e">
        <f t="shared" si="53"/>
        <v>#DIV/0!</v>
      </c>
      <c r="BF123" s="208">
        <f t="shared" si="54"/>
        <v>0</v>
      </c>
      <c r="BG123" s="208" t="e">
        <f t="shared" si="55"/>
        <v>#DIV/0!</v>
      </c>
      <c r="BH123" s="231">
        <f t="shared" si="42"/>
        <v>0</v>
      </c>
      <c r="BI123" s="231" t="str">
        <f t="shared" si="43"/>
        <v>No Prog ni Ejec</v>
      </c>
      <c r="BJ123" s="231">
        <f t="shared" si="44"/>
        <v>0</v>
      </c>
      <c r="BK123" s="231" t="str">
        <f t="shared" si="45"/>
        <v>No Prog ni Ejec</v>
      </c>
      <c r="BL123" s="231">
        <f t="shared" si="46"/>
        <v>0</v>
      </c>
      <c r="BM123" s="231" t="str">
        <f t="shared" si="47"/>
        <v>No Prog ni Ejec</v>
      </c>
      <c r="BN123" s="231">
        <f t="shared" si="48"/>
        <v>0</v>
      </c>
      <c r="BO123" s="231" t="str">
        <f t="shared" si="49"/>
        <v>No Prog ni Ejec</v>
      </c>
      <c r="BP123" s="234"/>
      <c r="BQ123" s="228"/>
    </row>
    <row r="124" spans="1:69" ht="60" x14ac:dyDescent="0.25">
      <c r="A124" s="220">
        <v>11900</v>
      </c>
      <c r="B124" s="203" t="s">
        <v>349</v>
      </c>
      <c r="C124" s="202" t="s">
        <v>357</v>
      </c>
      <c r="D124" s="203" t="s">
        <v>146</v>
      </c>
      <c r="E124" s="202" t="s">
        <v>372</v>
      </c>
      <c r="F124" s="203" t="s">
        <v>367</v>
      </c>
      <c r="G124" s="204" t="s">
        <v>123</v>
      </c>
      <c r="H124" s="208">
        <v>1</v>
      </c>
      <c r="I124" s="202" t="s">
        <v>459</v>
      </c>
      <c r="J124" s="203" t="s">
        <v>363</v>
      </c>
      <c r="K124" s="218"/>
      <c r="L124" s="219"/>
      <c r="M124" s="203" t="s">
        <v>46</v>
      </c>
      <c r="N124" s="203" t="s">
        <v>74</v>
      </c>
      <c r="O124" s="203" t="s">
        <v>21</v>
      </c>
      <c r="P124" s="203" t="s">
        <v>36</v>
      </c>
      <c r="Q124" s="203" t="s">
        <v>229</v>
      </c>
      <c r="R124" s="203" t="s">
        <v>438</v>
      </c>
      <c r="S124" s="203" t="s">
        <v>99</v>
      </c>
      <c r="T124" s="206">
        <v>1</v>
      </c>
      <c r="U124" s="246" t="str">
        <f t="shared" si="50"/>
        <v>Atender las solicitudes de pruebas de los despachos judiciales o terceros intervinientes en el proceso judicial</v>
      </c>
      <c r="V124" s="247">
        <f t="shared" si="51"/>
        <v>0</v>
      </c>
      <c r="W124" s="207" t="s">
        <v>117</v>
      </c>
      <c r="X124" s="208">
        <v>0.25</v>
      </c>
      <c r="Y124" s="207" t="s">
        <v>363</v>
      </c>
      <c r="Z124" s="205">
        <v>0</v>
      </c>
      <c r="AA124" s="229"/>
      <c r="AB124" s="229"/>
      <c r="AC124" s="230">
        <f t="shared" si="30"/>
        <v>0</v>
      </c>
      <c r="AD124" s="230" t="e">
        <f t="shared" si="31"/>
        <v>#DIV/0!</v>
      </c>
      <c r="AE124" s="230">
        <f t="shared" si="32"/>
        <v>0</v>
      </c>
      <c r="AF124" s="230" t="e">
        <f t="shared" si="33"/>
        <v>#DIV/0!</v>
      </c>
      <c r="AG124" s="208">
        <v>0.25</v>
      </c>
      <c r="AH124" s="207" t="s">
        <v>363</v>
      </c>
      <c r="AI124" s="205">
        <v>0</v>
      </c>
      <c r="AJ124" s="229"/>
      <c r="AK124" s="229"/>
      <c r="AL124" s="230">
        <f t="shared" si="34"/>
        <v>0</v>
      </c>
      <c r="AM124" s="230" t="e">
        <f t="shared" si="35"/>
        <v>#DIV/0!</v>
      </c>
      <c r="AN124" s="230">
        <f t="shared" si="36"/>
        <v>0</v>
      </c>
      <c r="AO124" s="230" t="e">
        <f t="shared" si="37"/>
        <v>#DIV/0!</v>
      </c>
      <c r="AP124" s="208">
        <v>0.25</v>
      </c>
      <c r="AQ124" s="207" t="s">
        <v>363</v>
      </c>
      <c r="AR124" s="205">
        <v>0</v>
      </c>
      <c r="AS124" s="229"/>
      <c r="AT124" s="229"/>
      <c r="AU124" s="230">
        <f t="shared" si="38"/>
        <v>0</v>
      </c>
      <c r="AV124" s="230" t="e">
        <f t="shared" si="39"/>
        <v>#DIV/0!</v>
      </c>
      <c r="AW124" s="230">
        <f t="shared" si="40"/>
        <v>0</v>
      </c>
      <c r="AX124" s="230" t="e">
        <f t="shared" si="41"/>
        <v>#DIV/0!</v>
      </c>
      <c r="AY124" s="208">
        <v>0.25</v>
      </c>
      <c r="AZ124" s="207" t="s">
        <v>363</v>
      </c>
      <c r="BA124" s="205">
        <v>0</v>
      </c>
      <c r="BB124" s="229"/>
      <c r="BC124" s="229"/>
      <c r="BD124" s="208">
        <f t="shared" si="52"/>
        <v>0</v>
      </c>
      <c r="BE124" s="208" t="e">
        <f t="shared" si="53"/>
        <v>#DIV/0!</v>
      </c>
      <c r="BF124" s="208">
        <f t="shared" si="54"/>
        <v>0</v>
      </c>
      <c r="BG124" s="208" t="e">
        <f t="shared" si="55"/>
        <v>#DIV/0!</v>
      </c>
      <c r="BH124" s="231">
        <f t="shared" si="42"/>
        <v>0</v>
      </c>
      <c r="BI124" s="231" t="str">
        <f t="shared" si="43"/>
        <v>No Prog ni Ejec</v>
      </c>
      <c r="BJ124" s="231">
        <f t="shared" si="44"/>
        <v>0</v>
      </c>
      <c r="BK124" s="231" t="str">
        <f t="shared" si="45"/>
        <v>No Prog ni Ejec</v>
      </c>
      <c r="BL124" s="231">
        <f t="shared" si="46"/>
        <v>0</v>
      </c>
      <c r="BM124" s="231" t="str">
        <f t="shared" si="47"/>
        <v>No Prog ni Ejec</v>
      </c>
      <c r="BN124" s="231">
        <f t="shared" si="48"/>
        <v>0</v>
      </c>
      <c r="BO124" s="231" t="str">
        <f t="shared" si="49"/>
        <v>No Prog ni Ejec</v>
      </c>
      <c r="BP124" s="234"/>
      <c r="BQ124" s="228"/>
    </row>
    <row r="125" spans="1:69" ht="90" x14ac:dyDescent="0.25">
      <c r="A125" s="220">
        <v>11900</v>
      </c>
      <c r="B125" s="203" t="s">
        <v>349</v>
      </c>
      <c r="C125" s="202" t="s">
        <v>357</v>
      </c>
      <c r="D125" s="203" t="s">
        <v>146</v>
      </c>
      <c r="E125" s="202" t="s">
        <v>439</v>
      </c>
      <c r="F125" s="203" t="s">
        <v>715</v>
      </c>
      <c r="G125" s="204" t="s">
        <v>123</v>
      </c>
      <c r="H125" s="208">
        <v>1</v>
      </c>
      <c r="I125" s="202" t="s">
        <v>462</v>
      </c>
      <c r="J125" s="203" t="s">
        <v>691</v>
      </c>
      <c r="K125" s="218"/>
      <c r="L125" s="219"/>
      <c r="M125" s="203" t="s">
        <v>46</v>
      </c>
      <c r="N125" s="203" t="s">
        <v>74</v>
      </c>
      <c r="O125" s="203" t="s">
        <v>21</v>
      </c>
      <c r="P125" s="203" t="s">
        <v>36</v>
      </c>
      <c r="Q125" s="203" t="s">
        <v>229</v>
      </c>
      <c r="R125" s="203" t="s">
        <v>442</v>
      </c>
      <c r="S125" s="203" t="s">
        <v>99</v>
      </c>
      <c r="T125" s="206">
        <v>1</v>
      </c>
      <c r="U125" s="246" t="str">
        <f t="shared" si="50"/>
        <v>Fichas técnicas de conciliaciones prejudiciales presentadas a consideración del Comité de Conciliación</v>
      </c>
      <c r="V125" s="247">
        <f t="shared" si="51"/>
        <v>0</v>
      </c>
      <c r="W125" s="207" t="s">
        <v>117</v>
      </c>
      <c r="X125" s="208">
        <v>0.25</v>
      </c>
      <c r="Y125" s="207" t="s">
        <v>691</v>
      </c>
      <c r="Z125" s="205">
        <v>0</v>
      </c>
      <c r="AA125" s="229"/>
      <c r="AB125" s="229"/>
      <c r="AC125" s="230">
        <f t="shared" si="30"/>
        <v>0</v>
      </c>
      <c r="AD125" s="230" t="e">
        <f t="shared" si="31"/>
        <v>#DIV/0!</v>
      </c>
      <c r="AE125" s="230">
        <f t="shared" si="32"/>
        <v>0</v>
      </c>
      <c r="AF125" s="230" t="e">
        <f t="shared" si="33"/>
        <v>#DIV/0!</v>
      </c>
      <c r="AG125" s="208">
        <v>0.25</v>
      </c>
      <c r="AH125" s="207" t="s">
        <v>691</v>
      </c>
      <c r="AI125" s="205">
        <v>0</v>
      </c>
      <c r="AJ125" s="229"/>
      <c r="AK125" s="229"/>
      <c r="AL125" s="230">
        <f t="shared" si="34"/>
        <v>0</v>
      </c>
      <c r="AM125" s="230" t="e">
        <f t="shared" si="35"/>
        <v>#DIV/0!</v>
      </c>
      <c r="AN125" s="230">
        <f t="shared" si="36"/>
        <v>0</v>
      </c>
      <c r="AO125" s="230" t="e">
        <f t="shared" si="37"/>
        <v>#DIV/0!</v>
      </c>
      <c r="AP125" s="208">
        <v>0.25</v>
      </c>
      <c r="AQ125" s="207" t="s">
        <v>691</v>
      </c>
      <c r="AR125" s="205">
        <v>0</v>
      </c>
      <c r="AS125" s="229"/>
      <c r="AT125" s="229"/>
      <c r="AU125" s="230">
        <f t="shared" si="38"/>
        <v>0</v>
      </c>
      <c r="AV125" s="230" t="e">
        <f t="shared" si="39"/>
        <v>#DIV/0!</v>
      </c>
      <c r="AW125" s="230">
        <f t="shared" si="40"/>
        <v>0</v>
      </c>
      <c r="AX125" s="230" t="e">
        <f t="shared" si="41"/>
        <v>#DIV/0!</v>
      </c>
      <c r="AY125" s="208">
        <v>0.25</v>
      </c>
      <c r="AZ125" s="207" t="s">
        <v>691</v>
      </c>
      <c r="BA125" s="205">
        <v>0</v>
      </c>
      <c r="BB125" s="229"/>
      <c r="BC125" s="229"/>
      <c r="BD125" s="208">
        <f t="shared" si="52"/>
        <v>0</v>
      </c>
      <c r="BE125" s="208" t="e">
        <f t="shared" si="53"/>
        <v>#DIV/0!</v>
      </c>
      <c r="BF125" s="208">
        <f t="shared" si="54"/>
        <v>0</v>
      </c>
      <c r="BG125" s="208" t="e">
        <f t="shared" si="55"/>
        <v>#DIV/0!</v>
      </c>
      <c r="BH125" s="231">
        <f t="shared" si="42"/>
        <v>0</v>
      </c>
      <c r="BI125" s="231" t="str">
        <f t="shared" si="43"/>
        <v>No Prog ni Ejec</v>
      </c>
      <c r="BJ125" s="231">
        <f t="shared" si="44"/>
        <v>0</v>
      </c>
      <c r="BK125" s="231" t="str">
        <f t="shared" si="45"/>
        <v>No Prog ni Ejec</v>
      </c>
      <c r="BL125" s="231">
        <f t="shared" si="46"/>
        <v>0</v>
      </c>
      <c r="BM125" s="231" t="str">
        <f t="shared" si="47"/>
        <v>No Prog ni Ejec</v>
      </c>
      <c r="BN125" s="231">
        <f t="shared" si="48"/>
        <v>0</v>
      </c>
      <c r="BO125" s="231" t="str">
        <f t="shared" si="49"/>
        <v>No Prog ni Ejec</v>
      </c>
      <c r="BP125" s="234"/>
      <c r="BQ125" s="228"/>
    </row>
    <row r="126" spans="1:69" ht="90" x14ac:dyDescent="0.25">
      <c r="A126" s="220">
        <v>11900</v>
      </c>
      <c r="B126" s="203" t="s">
        <v>349</v>
      </c>
      <c r="C126" s="202" t="s">
        <v>357</v>
      </c>
      <c r="D126" s="203" t="s">
        <v>146</v>
      </c>
      <c r="E126" s="202" t="s">
        <v>439</v>
      </c>
      <c r="F126" s="203" t="s">
        <v>715</v>
      </c>
      <c r="G126" s="204" t="s">
        <v>123</v>
      </c>
      <c r="H126" s="208">
        <v>1</v>
      </c>
      <c r="I126" s="202" t="s">
        <v>718</v>
      </c>
      <c r="J126" s="203" t="s">
        <v>444</v>
      </c>
      <c r="K126" s="218"/>
      <c r="L126" s="219"/>
      <c r="M126" s="203" t="s">
        <v>46</v>
      </c>
      <c r="N126" s="203" t="s">
        <v>74</v>
      </c>
      <c r="O126" s="203" t="s">
        <v>21</v>
      </c>
      <c r="P126" s="203" t="s">
        <v>36</v>
      </c>
      <c r="Q126" s="203" t="s">
        <v>229</v>
      </c>
      <c r="R126" s="203" t="s">
        <v>694</v>
      </c>
      <c r="S126" s="203" t="s">
        <v>99</v>
      </c>
      <c r="T126" s="206">
        <v>1</v>
      </c>
      <c r="U126" s="246" t="str">
        <f t="shared" si="50"/>
        <v>Presentación de fichas técnicas de demandas ordinarias laborales  presentadas al Comité de Conciliación</v>
      </c>
      <c r="V126" s="247">
        <f t="shared" si="51"/>
        <v>0</v>
      </c>
      <c r="W126" s="207" t="s">
        <v>117</v>
      </c>
      <c r="X126" s="208">
        <v>0.25</v>
      </c>
      <c r="Y126" s="207" t="s">
        <v>444</v>
      </c>
      <c r="Z126" s="205">
        <v>0</v>
      </c>
      <c r="AA126" s="229"/>
      <c r="AB126" s="229"/>
      <c r="AC126" s="230">
        <f t="shared" si="30"/>
        <v>0</v>
      </c>
      <c r="AD126" s="230" t="e">
        <f t="shared" si="31"/>
        <v>#DIV/0!</v>
      </c>
      <c r="AE126" s="230">
        <f t="shared" si="32"/>
        <v>0</v>
      </c>
      <c r="AF126" s="230" t="e">
        <f t="shared" si="33"/>
        <v>#DIV/0!</v>
      </c>
      <c r="AG126" s="208">
        <v>0.25</v>
      </c>
      <c r="AH126" s="207" t="s">
        <v>444</v>
      </c>
      <c r="AI126" s="205">
        <v>0</v>
      </c>
      <c r="AJ126" s="229"/>
      <c r="AK126" s="229"/>
      <c r="AL126" s="230">
        <f t="shared" si="34"/>
        <v>0</v>
      </c>
      <c r="AM126" s="230" t="e">
        <f t="shared" si="35"/>
        <v>#DIV/0!</v>
      </c>
      <c r="AN126" s="230">
        <f t="shared" si="36"/>
        <v>0</v>
      </c>
      <c r="AO126" s="230" t="e">
        <f t="shared" si="37"/>
        <v>#DIV/0!</v>
      </c>
      <c r="AP126" s="208">
        <v>0.25</v>
      </c>
      <c r="AQ126" s="207" t="s">
        <v>444</v>
      </c>
      <c r="AR126" s="205">
        <v>0</v>
      </c>
      <c r="AS126" s="229"/>
      <c r="AT126" s="229"/>
      <c r="AU126" s="230">
        <f t="shared" si="38"/>
        <v>0</v>
      </c>
      <c r="AV126" s="230" t="e">
        <f t="shared" si="39"/>
        <v>#DIV/0!</v>
      </c>
      <c r="AW126" s="230">
        <f t="shared" si="40"/>
        <v>0</v>
      </c>
      <c r="AX126" s="230" t="e">
        <f t="shared" si="41"/>
        <v>#DIV/0!</v>
      </c>
      <c r="AY126" s="208">
        <v>0.25</v>
      </c>
      <c r="AZ126" s="207" t="s">
        <v>444</v>
      </c>
      <c r="BA126" s="205">
        <v>0</v>
      </c>
      <c r="BB126" s="229"/>
      <c r="BC126" s="229"/>
      <c r="BD126" s="208">
        <f t="shared" si="52"/>
        <v>0</v>
      </c>
      <c r="BE126" s="208" t="e">
        <f t="shared" si="53"/>
        <v>#DIV/0!</v>
      </c>
      <c r="BF126" s="208">
        <f t="shared" si="54"/>
        <v>0</v>
      </c>
      <c r="BG126" s="208" t="e">
        <f t="shared" si="55"/>
        <v>#DIV/0!</v>
      </c>
      <c r="BH126" s="231">
        <f t="shared" si="42"/>
        <v>0</v>
      </c>
      <c r="BI126" s="231" t="str">
        <f t="shared" si="43"/>
        <v>No Prog ni Ejec</v>
      </c>
      <c r="BJ126" s="231">
        <f t="shared" si="44"/>
        <v>0</v>
      </c>
      <c r="BK126" s="231" t="str">
        <f t="shared" si="45"/>
        <v>No Prog ni Ejec</v>
      </c>
      <c r="BL126" s="231">
        <f t="shared" si="46"/>
        <v>0</v>
      </c>
      <c r="BM126" s="231" t="str">
        <f t="shared" si="47"/>
        <v>No Prog ni Ejec</v>
      </c>
      <c r="BN126" s="231">
        <f t="shared" si="48"/>
        <v>0</v>
      </c>
      <c r="BO126" s="231" t="str">
        <f t="shared" si="49"/>
        <v>No Prog ni Ejec</v>
      </c>
      <c r="BP126" s="234"/>
      <c r="BQ126" s="228"/>
    </row>
    <row r="127" spans="1:69" ht="120" x14ac:dyDescent="0.25">
      <c r="A127" s="220">
        <v>11900</v>
      </c>
      <c r="B127" s="203" t="s">
        <v>349</v>
      </c>
      <c r="C127" s="202" t="s">
        <v>357</v>
      </c>
      <c r="D127" s="203" t="s">
        <v>146</v>
      </c>
      <c r="E127" s="202" t="s">
        <v>373</v>
      </c>
      <c r="F127" s="203" t="s">
        <v>364</v>
      </c>
      <c r="G127" s="204" t="s">
        <v>123</v>
      </c>
      <c r="H127" s="208">
        <v>1</v>
      </c>
      <c r="I127" s="202" t="s">
        <v>460</v>
      </c>
      <c r="J127" s="203" t="s">
        <v>368</v>
      </c>
      <c r="K127" s="218">
        <v>151084884</v>
      </c>
      <c r="L127" s="219">
        <v>1</v>
      </c>
      <c r="M127" s="203" t="s">
        <v>46</v>
      </c>
      <c r="N127" s="203" t="s">
        <v>74</v>
      </c>
      <c r="O127" s="203" t="s">
        <v>21</v>
      </c>
      <c r="P127" s="203" t="s">
        <v>36</v>
      </c>
      <c r="Q127" s="203" t="s">
        <v>229</v>
      </c>
      <c r="R127" s="203" t="s">
        <v>695</v>
      </c>
      <c r="S127" s="203" t="s">
        <v>99</v>
      </c>
      <c r="T127" s="206">
        <v>1</v>
      </c>
      <c r="U127" s="246" t="str">
        <f t="shared" si="50"/>
        <v>Dar respuesta a las reclamaciones administrativas radicadas por las EPS o IPS dentro del término legal</v>
      </c>
      <c r="V127" s="247">
        <f t="shared" si="51"/>
        <v>151084884</v>
      </c>
      <c r="W127" s="207" t="s">
        <v>117</v>
      </c>
      <c r="X127" s="208">
        <v>0.25</v>
      </c>
      <c r="Y127" s="207" t="s">
        <v>368</v>
      </c>
      <c r="Z127" s="205">
        <f>+X127*V127</f>
        <v>37771221</v>
      </c>
      <c r="AA127" s="229"/>
      <c r="AB127" s="229"/>
      <c r="AC127" s="230">
        <f t="shared" si="30"/>
        <v>0</v>
      </c>
      <c r="AD127" s="230">
        <f t="shared" si="31"/>
        <v>0</v>
      </c>
      <c r="AE127" s="230">
        <f t="shared" si="32"/>
        <v>0</v>
      </c>
      <c r="AF127" s="230">
        <f t="shared" si="33"/>
        <v>0</v>
      </c>
      <c r="AG127" s="208">
        <v>0.25</v>
      </c>
      <c r="AH127" s="207" t="s">
        <v>368</v>
      </c>
      <c r="AI127" s="205">
        <v>37771221</v>
      </c>
      <c r="AJ127" s="229"/>
      <c r="AK127" s="229"/>
      <c r="AL127" s="230">
        <f t="shared" si="34"/>
        <v>0</v>
      </c>
      <c r="AM127" s="230">
        <f t="shared" si="35"/>
        <v>0</v>
      </c>
      <c r="AN127" s="230">
        <f t="shared" si="36"/>
        <v>0</v>
      </c>
      <c r="AO127" s="230">
        <f t="shared" si="37"/>
        <v>0</v>
      </c>
      <c r="AP127" s="208">
        <v>0.25</v>
      </c>
      <c r="AQ127" s="207" t="s">
        <v>368</v>
      </c>
      <c r="AR127" s="205">
        <v>37771221</v>
      </c>
      <c r="AS127" s="229"/>
      <c r="AT127" s="229"/>
      <c r="AU127" s="230">
        <f t="shared" si="38"/>
        <v>0</v>
      </c>
      <c r="AV127" s="230">
        <f t="shared" si="39"/>
        <v>0</v>
      </c>
      <c r="AW127" s="230">
        <f t="shared" si="40"/>
        <v>0</v>
      </c>
      <c r="AX127" s="230">
        <f t="shared" si="41"/>
        <v>0</v>
      </c>
      <c r="AY127" s="208">
        <v>0.25</v>
      </c>
      <c r="AZ127" s="207" t="s">
        <v>368</v>
      </c>
      <c r="BA127" s="205">
        <v>37771221</v>
      </c>
      <c r="BB127" s="229"/>
      <c r="BC127" s="229"/>
      <c r="BD127" s="208">
        <f t="shared" si="52"/>
        <v>0</v>
      </c>
      <c r="BE127" s="208">
        <f t="shared" si="53"/>
        <v>0</v>
      </c>
      <c r="BF127" s="208">
        <f t="shared" si="54"/>
        <v>0</v>
      </c>
      <c r="BG127" s="208">
        <f t="shared" si="55"/>
        <v>0</v>
      </c>
      <c r="BH127" s="231">
        <f t="shared" si="42"/>
        <v>0</v>
      </c>
      <c r="BI127" s="231">
        <f t="shared" si="43"/>
        <v>0</v>
      </c>
      <c r="BJ127" s="231">
        <f t="shared" si="44"/>
        <v>0</v>
      </c>
      <c r="BK127" s="231">
        <f t="shared" si="45"/>
        <v>0</v>
      </c>
      <c r="BL127" s="231">
        <f t="shared" si="46"/>
        <v>0</v>
      </c>
      <c r="BM127" s="231">
        <f t="shared" si="47"/>
        <v>0</v>
      </c>
      <c r="BN127" s="231">
        <f t="shared" si="48"/>
        <v>0</v>
      </c>
      <c r="BO127" s="231">
        <f t="shared" si="49"/>
        <v>0</v>
      </c>
      <c r="BP127" s="234"/>
      <c r="BQ127" s="228"/>
    </row>
    <row r="128" spans="1:69" ht="105" x14ac:dyDescent="0.25">
      <c r="A128" s="220">
        <v>11900</v>
      </c>
      <c r="B128" s="203" t="s">
        <v>349</v>
      </c>
      <c r="C128" s="202" t="s">
        <v>357</v>
      </c>
      <c r="D128" s="203" t="s">
        <v>146</v>
      </c>
      <c r="E128" s="202" t="s">
        <v>435</v>
      </c>
      <c r="F128" s="203" t="s">
        <v>365</v>
      </c>
      <c r="G128" s="204" t="s">
        <v>123</v>
      </c>
      <c r="H128" s="208">
        <v>1</v>
      </c>
      <c r="I128" s="202" t="s">
        <v>461</v>
      </c>
      <c r="J128" s="203" t="s">
        <v>369</v>
      </c>
      <c r="K128" s="218"/>
      <c r="L128" s="219"/>
      <c r="M128" s="203" t="s">
        <v>46</v>
      </c>
      <c r="N128" s="203" t="s">
        <v>74</v>
      </c>
      <c r="O128" s="203" t="s">
        <v>21</v>
      </c>
      <c r="P128" s="203" t="s">
        <v>36</v>
      </c>
      <c r="Q128" s="203" t="s">
        <v>229</v>
      </c>
      <c r="R128" s="203" t="s">
        <v>696</v>
      </c>
      <c r="S128" s="203" t="s">
        <v>99</v>
      </c>
      <c r="T128" s="206">
        <v>1</v>
      </c>
      <c r="U128" s="246" t="str">
        <f t="shared" si="50"/>
        <v>Interponer oportunamente los recursos de Ley contra los actos administrativos de Colpensiones que ordenan la devolución de aportes al extinto FOYSGA, hoy Administradora de los Recursos del Sistema General de Seguridad Social en Salud - ADRES</v>
      </c>
      <c r="V128" s="247">
        <f t="shared" si="51"/>
        <v>0</v>
      </c>
      <c r="W128" s="207" t="s">
        <v>117</v>
      </c>
      <c r="X128" s="208">
        <v>0.25</v>
      </c>
      <c r="Y128" s="207" t="s">
        <v>369</v>
      </c>
      <c r="Z128" s="205">
        <v>0</v>
      </c>
      <c r="AA128" s="229"/>
      <c r="AB128" s="229"/>
      <c r="AC128" s="230">
        <f t="shared" si="30"/>
        <v>0</v>
      </c>
      <c r="AD128" s="230" t="e">
        <f t="shared" si="31"/>
        <v>#DIV/0!</v>
      </c>
      <c r="AE128" s="230">
        <f t="shared" si="32"/>
        <v>0</v>
      </c>
      <c r="AF128" s="230" t="e">
        <f t="shared" si="33"/>
        <v>#DIV/0!</v>
      </c>
      <c r="AG128" s="208">
        <v>0.25</v>
      </c>
      <c r="AH128" s="207" t="s">
        <v>369</v>
      </c>
      <c r="AI128" s="205">
        <v>0</v>
      </c>
      <c r="AJ128" s="229"/>
      <c r="AK128" s="229"/>
      <c r="AL128" s="230">
        <f t="shared" si="34"/>
        <v>0</v>
      </c>
      <c r="AM128" s="230" t="e">
        <f t="shared" si="35"/>
        <v>#DIV/0!</v>
      </c>
      <c r="AN128" s="230">
        <f t="shared" si="36"/>
        <v>0</v>
      </c>
      <c r="AO128" s="230" t="e">
        <f t="shared" si="37"/>
        <v>#DIV/0!</v>
      </c>
      <c r="AP128" s="208">
        <v>0.25</v>
      </c>
      <c r="AQ128" s="207" t="s">
        <v>369</v>
      </c>
      <c r="AR128" s="205">
        <v>0</v>
      </c>
      <c r="AS128" s="229"/>
      <c r="AT128" s="229"/>
      <c r="AU128" s="230">
        <f t="shared" si="38"/>
        <v>0</v>
      </c>
      <c r="AV128" s="230" t="e">
        <f t="shared" si="39"/>
        <v>#DIV/0!</v>
      </c>
      <c r="AW128" s="230">
        <f t="shared" si="40"/>
        <v>0</v>
      </c>
      <c r="AX128" s="230" t="e">
        <f t="shared" si="41"/>
        <v>#DIV/0!</v>
      </c>
      <c r="AY128" s="208">
        <v>0.25</v>
      </c>
      <c r="AZ128" s="207" t="s">
        <v>369</v>
      </c>
      <c r="BA128" s="205">
        <v>0</v>
      </c>
      <c r="BB128" s="229"/>
      <c r="BC128" s="229"/>
      <c r="BD128" s="208">
        <f t="shared" si="52"/>
        <v>0</v>
      </c>
      <c r="BE128" s="208" t="e">
        <f t="shared" si="53"/>
        <v>#DIV/0!</v>
      </c>
      <c r="BF128" s="208">
        <f t="shared" si="54"/>
        <v>0</v>
      </c>
      <c r="BG128" s="208" t="e">
        <f t="shared" si="55"/>
        <v>#DIV/0!</v>
      </c>
      <c r="BH128" s="231">
        <f t="shared" si="42"/>
        <v>0</v>
      </c>
      <c r="BI128" s="231" t="str">
        <f t="shared" si="43"/>
        <v>No Prog ni Ejec</v>
      </c>
      <c r="BJ128" s="231">
        <f t="shared" si="44"/>
        <v>0</v>
      </c>
      <c r="BK128" s="231" t="str">
        <f t="shared" si="45"/>
        <v>No Prog ni Ejec</v>
      </c>
      <c r="BL128" s="231">
        <f t="shared" si="46"/>
        <v>0</v>
      </c>
      <c r="BM128" s="231" t="str">
        <f t="shared" si="47"/>
        <v>No Prog ni Ejec</v>
      </c>
      <c r="BN128" s="231">
        <f t="shared" si="48"/>
        <v>0</v>
      </c>
      <c r="BO128" s="231" t="str">
        <f t="shared" si="49"/>
        <v>No Prog ni Ejec</v>
      </c>
      <c r="BP128" s="234"/>
      <c r="BQ128" s="228"/>
    </row>
    <row r="129" spans="1:69" ht="60" x14ac:dyDescent="0.25">
      <c r="A129" s="220">
        <v>11900</v>
      </c>
      <c r="B129" s="203" t="s">
        <v>349</v>
      </c>
      <c r="C129" s="202" t="s">
        <v>357</v>
      </c>
      <c r="D129" s="203" t="s">
        <v>146</v>
      </c>
      <c r="E129" s="202" t="s">
        <v>443</v>
      </c>
      <c r="F129" s="203" t="s">
        <v>568</v>
      </c>
      <c r="G129" s="204" t="s">
        <v>123</v>
      </c>
      <c r="H129" s="208">
        <v>1</v>
      </c>
      <c r="I129" s="202" t="s">
        <v>548</v>
      </c>
      <c r="J129" s="203" t="s">
        <v>697</v>
      </c>
      <c r="K129" s="218"/>
      <c r="L129" s="219"/>
      <c r="M129" s="203" t="s">
        <v>46</v>
      </c>
      <c r="N129" s="203" t="s">
        <v>74</v>
      </c>
      <c r="O129" s="203" t="s">
        <v>21</v>
      </c>
      <c r="P129" s="203" t="s">
        <v>36</v>
      </c>
      <c r="Q129" s="203" t="s">
        <v>229</v>
      </c>
      <c r="R129" s="203" t="s">
        <v>698</v>
      </c>
      <c r="S129" s="203" t="s">
        <v>99</v>
      </c>
      <c r="T129" s="206">
        <v>1</v>
      </c>
      <c r="U129" s="246" t="str">
        <f t="shared" si="50"/>
        <v xml:space="preserve">Solicitudes de embargos </v>
      </c>
      <c r="V129" s="247">
        <f t="shared" si="51"/>
        <v>0</v>
      </c>
      <c r="W129" s="207" t="s">
        <v>117</v>
      </c>
      <c r="X129" s="208">
        <v>0.25</v>
      </c>
      <c r="Y129" s="207" t="s">
        <v>697</v>
      </c>
      <c r="Z129" s="205">
        <v>0</v>
      </c>
      <c r="AA129" s="229"/>
      <c r="AB129" s="229"/>
      <c r="AC129" s="230">
        <f t="shared" si="30"/>
        <v>0</v>
      </c>
      <c r="AD129" s="230" t="e">
        <f t="shared" si="31"/>
        <v>#DIV/0!</v>
      </c>
      <c r="AE129" s="230">
        <f t="shared" si="32"/>
        <v>0</v>
      </c>
      <c r="AF129" s="230" t="e">
        <f t="shared" si="33"/>
        <v>#DIV/0!</v>
      </c>
      <c r="AG129" s="208">
        <v>0.25</v>
      </c>
      <c r="AH129" s="207" t="s">
        <v>697</v>
      </c>
      <c r="AI129" s="205">
        <v>0</v>
      </c>
      <c r="AJ129" s="229"/>
      <c r="AK129" s="229"/>
      <c r="AL129" s="230">
        <f t="shared" si="34"/>
        <v>0</v>
      </c>
      <c r="AM129" s="230" t="e">
        <f t="shared" si="35"/>
        <v>#DIV/0!</v>
      </c>
      <c r="AN129" s="230">
        <f t="shared" si="36"/>
        <v>0</v>
      </c>
      <c r="AO129" s="230" t="e">
        <f t="shared" si="37"/>
        <v>#DIV/0!</v>
      </c>
      <c r="AP129" s="208">
        <v>0.25</v>
      </c>
      <c r="AQ129" s="207" t="s">
        <v>697</v>
      </c>
      <c r="AR129" s="205">
        <v>0</v>
      </c>
      <c r="AS129" s="229"/>
      <c r="AT129" s="229"/>
      <c r="AU129" s="230">
        <f t="shared" si="38"/>
        <v>0</v>
      </c>
      <c r="AV129" s="230" t="e">
        <f t="shared" si="39"/>
        <v>#DIV/0!</v>
      </c>
      <c r="AW129" s="230">
        <f t="shared" si="40"/>
        <v>0</v>
      </c>
      <c r="AX129" s="230" t="e">
        <f t="shared" si="41"/>
        <v>#DIV/0!</v>
      </c>
      <c r="AY129" s="208">
        <v>0.25</v>
      </c>
      <c r="AZ129" s="207" t="s">
        <v>697</v>
      </c>
      <c r="BA129" s="205">
        <v>0</v>
      </c>
      <c r="BB129" s="229"/>
      <c r="BC129" s="229"/>
      <c r="BD129" s="208">
        <f t="shared" si="52"/>
        <v>0</v>
      </c>
      <c r="BE129" s="208" t="e">
        <f t="shared" si="53"/>
        <v>#DIV/0!</v>
      </c>
      <c r="BF129" s="208">
        <f t="shared" si="54"/>
        <v>0</v>
      </c>
      <c r="BG129" s="208" t="e">
        <f t="shared" si="55"/>
        <v>#DIV/0!</v>
      </c>
      <c r="BH129" s="231">
        <f t="shared" si="42"/>
        <v>0</v>
      </c>
      <c r="BI129" s="231" t="str">
        <f t="shared" si="43"/>
        <v>No Prog ni Ejec</v>
      </c>
      <c r="BJ129" s="231">
        <f t="shared" si="44"/>
        <v>0</v>
      </c>
      <c r="BK129" s="231" t="str">
        <f t="shared" si="45"/>
        <v>No Prog ni Ejec</v>
      </c>
      <c r="BL129" s="231">
        <f t="shared" si="46"/>
        <v>0</v>
      </c>
      <c r="BM129" s="231" t="str">
        <f t="shared" si="47"/>
        <v>No Prog ni Ejec</v>
      </c>
      <c r="BN129" s="231">
        <f t="shared" si="48"/>
        <v>0</v>
      </c>
      <c r="BO129" s="231" t="str">
        <f t="shared" si="49"/>
        <v>No Prog ni Ejec</v>
      </c>
      <c r="BP129" s="234"/>
      <c r="BQ129" s="228"/>
    </row>
    <row r="130" spans="1:69" ht="60" x14ac:dyDescent="0.25">
      <c r="A130" s="220">
        <v>11900</v>
      </c>
      <c r="B130" s="203" t="s">
        <v>349</v>
      </c>
      <c r="C130" s="202" t="s">
        <v>357</v>
      </c>
      <c r="D130" s="203" t="s">
        <v>146</v>
      </c>
      <c r="E130" s="202" t="s">
        <v>447</v>
      </c>
      <c r="F130" s="203" t="s">
        <v>448</v>
      </c>
      <c r="G130" s="204" t="s">
        <v>123</v>
      </c>
      <c r="H130" s="208">
        <v>1</v>
      </c>
      <c r="I130" s="202" t="s">
        <v>463</v>
      </c>
      <c r="J130" s="203" t="s">
        <v>551</v>
      </c>
      <c r="K130" s="205">
        <v>590922272</v>
      </c>
      <c r="L130" s="206">
        <v>1</v>
      </c>
      <c r="M130" s="203" t="s">
        <v>46</v>
      </c>
      <c r="N130" s="203" t="s">
        <v>74</v>
      </c>
      <c r="O130" s="203" t="s">
        <v>21</v>
      </c>
      <c r="P130" s="203" t="s">
        <v>36</v>
      </c>
      <c r="Q130" s="203" t="s">
        <v>229</v>
      </c>
      <c r="R130" s="203" t="s">
        <v>765</v>
      </c>
      <c r="S130" s="203" t="s">
        <v>99</v>
      </c>
      <c r="T130" s="206">
        <v>1</v>
      </c>
      <c r="U130" s="246" t="str">
        <f t="shared" si="50"/>
        <v>Conceptos</v>
      </c>
      <c r="V130" s="247">
        <f t="shared" si="51"/>
        <v>590922272</v>
      </c>
      <c r="W130" s="207" t="s">
        <v>117</v>
      </c>
      <c r="X130" s="208">
        <v>0.25</v>
      </c>
      <c r="Y130" s="207" t="s">
        <v>444</v>
      </c>
      <c r="Z130" s="205">
        <f>+V130*X130</f>
        <v>147730568</v>
      </c>
      <c r="AA130" s="229"/>
      <c r="AB130" s="229"/>
      <c r="AC130" s="230">
        <f t="shared" si="30"/>
        <v>0</v>
      </c>
      <c r="AD130" s="230">
        <f t="shared" si="31"/>
        <v>0</v>
      </c>
      <c r="AE130" s="230">
        <f t="shared" si="32"/>
        <v>0</v>
      </c>
      <c r="AF130" s="230">
        <f t="shared" si="33"/>
        <v>0</v>
      </c>
      <c r="AG130" s="208">
        <v>0.25</v>
      </c>
      <c r="AH130" s="207" t="s">
        <v>444</v>
      </c>
      <c r="AI130" s="205">
        <v>147730568</v>
      </c>
      <c r="AJ130" s="229"/>
      <c r="AK130" s="229"/>
      <c r="AL130" s="230">
        <f t="shared" si="34"/>
        <v>0</v>
      </c>
      <c r="AM130" s="230">
        <f t="shared" si="35"/>
        <v>0</v>
      </c>
      <c r="AN130" s="230">
        <f t="shared" si="36"/>
        <v>0</v>
      </c>
      <c r="AO130" s="230">
        <f t="shared" si="37"/>
        <v>0</v>
      </c>
      <c r="AP130" s="208">
        <v>0.25</v>
      </c>
      <c r="AQ130" s="207" t="s">
        <v>444</v>
      </c>
      <c r="AR130" s="205">
        <v>147730568</v>
      </c>
      <c r="AS130" s="229"/>
      <c r="AT130" s="229"/>
      <c r="AU130" s="230">
        <f t="shared" si="38"/>
        <v>0</v>
      </c>
      <c r="AV130" s="230">
        <f t="shared" si="39"/>
        <v>0</v>
      </c>
      <c r="AW130" s="230">
        <f t="shared" si="40"/>
        <v>0</v>
      </c>
      <c r="AX130" s="230">
        <f t="shared" si="41"/>
        <v>0</v>
      </c>
      <c r="AY130" s="208">
        <v>0.25</v>
      </c>
      <c r="AZ130" s="207" t="s">
        <v>444</v>
      </c>
      <c r="BA130" s="205">
        <v>147730568</v>
      </c>
      <c r="BB130" s="229"/>
      <c r="BC130" s="229"/>
      <c r="BD130" s="208">
        <f t="shared" si="52"/>
        <v>0</v>
      </c>
      <c r="BE130" s="208">
        <f t="shared" si="53"/>
        <v>0</v>
      </c>
      <c r="BF130" s="208">
        <f t="shared" si="54"/>
        <v>0</v>
      </c>
      <c r="BG130" s="208">
        <f t="shared" si="55"/>
        <v>0</v>
      </c>
      <c r="BH130" s="231">
        <f t="shared" si="42"/>
        <v>0</v>
      </c>
      <c r="BI130" s="231">
        <f t="shared" si="43"/>
        <v>0</v>
      </c>
      <c r="BJ130" s="231">
        <f t="shared" si="44"/>
        <v>0</v>
      </c>
      <c r="BK130" s="231">
        <f t="shared" si="45"/>
        <v>0</v>
      </c>
      <c r="BL130" s="231">
        <f t="shared" si="46"/>
        <v>0</v>
      </c>
      <c r="BM130" s="231">
        <f t="shared" si="47"/>
        <v>0</v>
      </c>
      <c r="BN130" s="231">
        <f t="shared" si="48"/>
        <v>0</v>
      </c>
      <c r="BO130" s="231">
        <f t="shared" si="49"/>
        <v>0</v>
      </c>
      <c r="BP130" s="234"/>
      <c r="BQ130" s="228"/>
    </row>
    <row r="131" spans="1:69" ht="75" x14ac:dyDescent="0.25">
      <c r="A131" s="220">
        <v>11900</v>
      </c>
      <c r="B131" s="203" t="s">
        <v>349</v>
      </c>
      <c r="C131" s="202" t="s">
        <v>357</v>
      </c>
      <c r="D131" s="203" t="s">
        <v>146</v>
      </c>
      <c r="E131" s="202" t="s">
        <v>450</v>
      </c>
      <c r="F131" s="203" t="s">
        <v>449</v>
      </c>
      <c r="G131" s="204" t="s">
        <v>124</v>
      </c>
      <c r="H131" s="213">
        <v>2</v>
      </c>
      <c r="I131" s="202" t="s">
        <v>549</v>
      </c>
      <c r="J131" s="203" t="s">
        <v>699</v>
      </c>
      <c r="K131" s="205">
        <v>0</v>
      </c>
      <c r="L131" s="206">
        <v>1</v>
      </c>
      <c r="M131" s="203" t="s">
        <v>46</v>
      </c>
      <c r="N131" s="203" t="s">
        <v>74</v>
      </c>
      <c r="O131" s="203" t="s">
        <v>21</v>
      </c>
      <c r="P131" s="203" t="s">
        <v>36</v>
      </c>
      <c r="Q131" s="203" t="s">
        <v>229</v>
      </c>
      <c r="R131" s="203" t="s">
        <v>631</v>
      </c>
      <c r="S131" s="203" t="s">
        <v>99</v>
      </c>
      <c r="T131" s="212">
        <v>2</v>
      </c>
      <c r="U131" s="246" t="str">
        <f t="shared" si="50"/>
        <v>Informe de identificación de  reclamaciones contenidas en actos administrativos debidamente ejecutoriados y con mora mayor a 180 días</v>
      </c>
      <c r="V131" s="247">
        <f t="shared" si="51"/>
        <v>0</v>
      </c>
      <c r="W131" s="207" t="s">
        <v>117</v>
      </c>
      <c r="X131" s="213">
        <v>2</v>
      </c>
      <c r="Y131" s="207" t="s">
        <v>368</v>
      </c>
      <c r="Z131" s="205">
        <v>0</v>
      </c>
      <c r="AA131" s="229"/>
      <c r="AB131" s="229"/>
      <c r="AC131" s="230">
        <f t="shared" si="30"/>
        <v>0</v>
      </c>
      <c r="AD131" s="230" t="e">
        <f t="shared" si="31"/>
        <v>#DIV/0!</v>
      </c>
      <c r="AE131" s="230">
        <f t="shared" si="32"/>
        <v>0</v>
      </c>
      <c r="AF131" s="230" t="e">
        <f t="shared" si="33"/>
        <v>#DIV/0!</v>
      </c>
      <c r="AG131" s="213">
        <v>0</v>
      </c>
      <c r="AH131" s="207" t="s">
        <v>368</v>
      </c>
      <c r="AI131" s="205">
        <v>0</v>
      </c>
      <c r="AJ131" s="229"/>
      <c r="AK131" s="229"/>
      <c r="AL131" s="230" t="e">
        <f t="shared" si="34"/>
        <v>#DIV/0!</v>
      </c>
      <c r="AM131" s="230" t="e">
        <f t="shared" si="35"/>
        <v>#DIV/0!</v>
      </c>
      <c r="AN131" s="230">
        <f t="shared" si="36"/>
        <v>0</v>
      </c>
      <c r="AO131" s="230" t="e">
        <f t="shared" si="37"/>
        <v>#DIV/0!</v>
      </c>
      <c r="AP131" s="213">
        <v>0</v>
      </c>
      <c r="AQ131" s="207" t="s">
        <v>368</v>
      </c>
      <c r="AR131" s="205">
        <v>0</v>
      </c>
      <c r="AS131" s="229"/>
      <c r="AT131" s="229"/>
      <c r="AU131" s="230" t="e">
        <f t="shared" si="38"/>
        <v>#DIV/0!</v>
      </c>
      <c r="AV131" s="230" t="e">
        <f t="shared" si="39"/>
        <v>#DIV/0!</v>
      </c>
      <c r="AW131" s="230">
        <f t="shared" si="40"/>
        <v>0</v>
      </c>
      <c r="AX131" s="230" t="e">
        <f t="shared" si="41"/>
        <v>#DIV/0!</v>
      </c>
      <c r="AY131" s="213">
        <v>0</v>
      </c>
      <c r="AZ131" s="207" t="s">
        <v>368</v>
      </c>
      <c r="BA131" s="205">
        <v>0</v>
      </c>
      <c r="BB131" s="229"/>
      <c r="BC131" s="229"/>
      <c r="BD131" s="208" t="e">
        <f t="shared" si="52"/>
        <v>#DIV/0!</v>
      </c>
      <c r="BE131" s="208" t="e">
        <f t="shared" si="53"/>
        <v>#DIV/0!</v>
      </c>
      <c r="BF131" s="208">
        <f t="shared" si="54"/>
        <v>0</v>
      </c>
      <c r="BG131" s="208" t="e">
        <f t="shared" si="55"/>
        <v>#DIV/0!</v>
      </c>
      <c r="BH131" s="231">
        <f t="shared" si="42"/>
        <v>0</v>
      </c>
      <c r="BI131" s="231" t="str">
        <f t="shared" si="43"/>
        <v>No Prog ni Ejec</v>
      </c>
      <c r="BJ131" s="231" t="str">
        <f t="shared" si="44"/>
        <v>No Prog ni Ejec</v>
      </c>
      <c r="BK131" s="231" t="str">
        <f t="shared" si="45"/>
        <v>No Prog ni Ejec</v>
      </c>
      <c r="BL131" s="231" t="str">
        <f t="shared" si="46"/>
        <v>No Prog ni Ejec</v>
      </c>
      <c r="BM131" s="231" t="str">
        <f t="shared" si="47"/>
        <v>No Prog ni Ejec</v>
      </c>
      <c r="BN131" s="231" t="str">
        <f t="shared" si="48"/>
        <v>No Prog ni Ejec</v>
      </c>
      <c r="BO131" s="231" t="str">
        <f t="shared" si="49"/>
        <v>No Prog ni Ejec</v>
      </c>
      <c r="BP131" s="234"/>
      <c r="BQ131" s="228"/>
    </row>
    <row r="132" spans="1:69" ht="105" x14ac:dyDescent="0.25">
      <c r="A132" s="220">
        <v>11900</v>
      </c>
      <c r="B132" s="203" t="s">
        <v>349</v>
      </c>
      <c r="C132" s="202" t="s">
        <v>357</v>
      </c>
      <c r="D132" s="203" t="s">
        <v>146</v>
      </c>
      <c r="E132" s="202" t="s">
        <v>450</v>
      </c>
      <c r="F132" s="203" t="s">
        <v>449</v>
      </c>
      <c r="G132" s="204" t="s">
        <v>123</v>
      </c>
      <c r="H132" s="208">
        <v>1</v>
      </c>
      <c r="I132" s="202" t="s">
        <v>550</v>
      </c>
      <c r="J132" s="203" t="s">
        <v>451</v>
      </c>
      <c r="K132" s="205">
        <v>0</v>
      </c>
      <c r="L132" s="206">
        <v>1</v>
      </c>
      <c r="M132" s="203" t="s">
        <v>46</v>
      </c>
      <c r="N132" s="203" t="s">
        <v>74</v>
      </c>
      <c r="O132" s="203" t="s">
        <v>21</v>
      </c>
      <c r="P132" s="203" t="s">
        <v>36</v>
      </c>
      <c r="Q132" s="203" t="s">
        <v>229</v>
      </c>
      <c r="R132" s="203" t="s">
        <v>453</v>
      </c>
      <c r="S132" s="203" t="s">
        <v>99</v>
      </c>
      <c r="T132" s="206">
        <v>1</v>
      </c>
      <c r="U132" s="246" t="str">
        <f t="shared" si="50"/>
        <v>Venta de Cartera mayor a &gt;180 días con actos administrativos debidamente ejecutoriados a Central de Inversiones SA -CISA-</v>
      </c>
      <c r="V132" s="247">
        <f t="shared" si="51"/>
        <v>0</v>
      </c>
      <c r="W132" s="207" t="s">
        <v>117</v>
      </c>
      <c r="X132" s="208">
        <v>0.5</v>
      </c>
      <c r="Y132" s="207" t="s">
        <v>369</v>
      </c>
      <c r="Z132" s="205">
        <v>0</v>
      </c>
      <c r="AA132" s="229"/>
      <c r="AB132" s="229"/>
      <c r="AC132" s="230">
        <f t="shared" si="30"/>
        <v>0</v>
      </c>
      <c r="AD132" s="230" t="e">
        <f t="shared" si="31"/>
        <v>#DIV/0!</v>
      </c>
      <c r="AE132" s="230">
        <f t="shared" si="32"/>
        <v>0</v>
      </c>
      <c r="AF132" s="230" t="e">
        <f t="shared" si="33"/>
        <v>#DIV/0!</v>
      </c>
      <c r="AG132" s="208">
        <v>0.5</v>
      </c>
      <c r="AH132" s="207" t="s">
        <v>369</v>
      </c>
      <c r="AI132" s="205">
        <v>0</v>
      </c>
      <c r="AJ132" s="229"/>
      <c r="AK132" s="229"/>
      <c r="AL132" s="230">
        <f t="shared" si="34"/>
        <v>0</v>
      </c>
      <c r="AM132" s="230" t="e">
        <f t="shared" si="35"/>
        <v>#DIV/0!</v>
      </c>
      <c r="AN132" s="230">
        <f t="shared" si="36"/>
        <v>0</v>
      </c>
      <c r="AO132" s="230" t="e">
        <f t="shared" si="37"/>
        <v>#DIV/0!</v>
      </c>
      <c r="AP132" s="208">
        <v>0</v>
      </c>
      <c r="AQ132" s="207" t="s">
        <v>369</v>
      </c>
      <c r="AR132" s="205">
        <v>0</v>
      </c>
      <c r="AS132" s="229"/>
      <c r="AT132" s="229"/>
      <c r="AU132" s="230" t="e">
        <f t="shared" si="38"/>
        <v>#DIV/0!</v>
      </c>
      <c r="AV132" s="230" t="e">
        <f t="shared" si="39"/>
        <v>#DIV/0!</v>
      </c>
      <c r="AW132" s="230">
        <f t="shared" si="40"/>
        <v>0</v>
      </c>
      <c r="AX132" s="230" t="e">
        <f t="shared" si="41"/>
        <v>#DIV/0!</v>
      </c>
      <c r="AY132" s="208">
        <v>0</v>
      </c>
      <c r="AZ132" s="207" t="s">
        <v>369</v>
      </c>
      <c r="BA132" s="205">
        <v>0</v>
      </c>
      <c r="BB132" s="229"/>
      <c r="BC132" s="229"/>
      <c r="BD132" s="208" t="e">
        <f t="shared" si="52"/>
        <v>#DIV/0!</v>
      </c>
      <c r="BE132" s="208" t="e">
        <f t="shared" si="53"/>
        <v>#DIV/0!</v>
      </c>
      <c r="BF132" s="208">
        <f t="shared" si="54"/>
        <v>0</v>
      </c>
      <c r="BG132" s="208" t="e">
        <f t="shared" si="55"/>
        <v>#DIV/0!</v>
      </c>
      <c r="BH132" s="231">
        <f t="shared" si="42"/>
        <v>0</v>
      </c>
      <c r="BI132" s="231" t="str">
        <f t="shared" si="43"/>
        <v>No Prog ni Ejec</v>
      </c>
      <c r="BJ132" s="231">
        <f t="shared" si="44"/>
        <v>0</v>
      </c>
      <c r="BK132" s="231" t="str">
        <f t="shared" si="45"/>
        <v>No Prog ni Ejec</v>
      </c>
      <c r="BL132" s="231" t="str">
        <f t="shared" si="46"/>
        <v>No Prog ni Ejec</v>
      </c>
      <c r="BM132" s="231" t="str">
        <f t="shared" si="47"/>
        <v>No Prog ni Ejec</v>
      </c>
      <c r="BN132" s="231" t="str">
        <f t="shared" si="48"/>
        <v>No Prog ni Ejec</v>
      </c>
      <c r="BO132" s="231" t="str">
        <f t="shared" si="49"/>
        <v>No Prog ni Ejec</v>
      </c>
      <c r="BP132" s="234"/>
      <c r="BQ132" s="228"/>
    </row>
    <row r="133" spans="1:69" ht="75" x14ac:dyDescent="0.25">
      <c r="A133" s="220">
        <v>11900</v>
      </c>
      <c r="B133" s="203" t="s">
        <v>349</v>
      </c>
      <c r="C133" s="202" t="s">
        <v>357</v>
      </c>
      <c r="D133" s="203" t="s">
        <v>146</v>
      </c>
      <c r="E133" s="202" t="s">
        <v>450</v>
      </c>
      <c r="F133" s="203" t="s">
        <v>449</v>
      </c>
      <c r="G133" s="204" t="s">
        <v>123</v>
      </c>
      <c r="H133" s="208">
        <v>1</v>
      </c>
      <c r="I133" s="202" t="s">
        <v>464</v>
      </c>
      <c r="J133" s="203" t="s">
        <v>452</v>
      </c>
      <c r="K133" s="205">
        <v>55760808</v>
      </c>
      <c r="L133" s="206">
        <v>1</v>
      </c>
      <c r="M133" s="203" t="s">
        <v>46</v>
      </c>
      <c r="N133" s="203" t="s">
        <v>74</v>
      </c>
      <c r="O133" s="203" t="s">
        <v>21</v>
      </c>
      <c r="P133" s="203" t="s">
        <v>36</v>
      </c>
      <c r="Q133" s="203" t="s">
        <v>229</v>
      </c>
      <c r="R133" s="203" t="s">
        <v>453</v>
      </c>
      <c r="S133" s="203" t="s">
        <v>99</v>
      </c>
      <c r="T133" s="206">
        <v>1</v>
      </c>
      <c r="U133" s="246" t="str">
        <f t="shared" si="50"/>
        <v>Resoluciones de depuración de actos administrativos mediante los cuales se ordena el cobro a personas fallecidas</v>
      </c>
      <c r="V133" s="247">
        <f t="shared" si="51"/>
        <v>55760808</v>
      </c>
      <c r="W133" s="207" t="s">
        <v>117</v>
      </c>
      <c r="X133" s="208">
        <v>0.25</v>
      </c>
      <c r="Y133" s="207" t="s">
        <v>452</v>
      </c>
      <c r="Z133" s="205">
        <v>13940202</v>
      </c>
      <c r="AA133" s="229"/>
      <c r="AB133" s="229"/>
      <c r="AC133" s="230">
        <f t="shared" si="30"/>
        <v>0</v>
      </c>
      <c r="AD133" s="230">
        <f t="shared" si="31"/>
        <v>0</v>
      </c>
      <c r="AE133" s="230">
        <f t="shared" si="32"/>
        <v>0</v>
      </c>
      <c r="AF133" s="230">
        <f t="shared" si="33"/>
        <v>0</v>
      </c>
      <c r="AG133" s="208">
        <v>0.25</v>
      </c>
      <c r="AH133" s="207" t="s">
        <v>452</v>
      </c>
      <c r="AI133" s="205">
        <v>13940202</v>
      </c>
      <c r="AJ133" s="229"/>
      <c r="AK133" s="229"/>
      <c r="AL133" s="230">
        <f t="shared" si="34"/>
        <v>0</v>
      </c>
      <c r="AM133" s="230">
        <f t="shared" si="35"/>
        <v>0</v>
      </c>
      <c r="AN133" s="230">
        <f t="shared" si="36"/>
        <v>0</v>
      </c>
      <c r="AO133" s="230">
        <f t="shared" si="37"/>
        <v>0</v>
      </c>
      <c r="AP133" s="208">
        <v>0.25</v>
      </c>
      <c r="AQ133" s="207" t="s">
        <v>452</v>
      </c>
      <c r="AR133" s="205">
        <v>13940202</v>
      </c>
      <c r="AS133" s="229"/>
      <c r="AT133" s="229"/>
      <c r="AU133" s="230">
        <f t="shared" si="38"/>
        <v>0</v>
      </c>
      <c r="AV133" s="230">
        <f t="shared" si="39"/>
        <v>0</v>
      </c>
      <c r="AW133" s="230">
        <f t="shared" si="40"/>
        <v>0</v>
      </c>
      <c r="AX133" s="230">
        <f t="shared" si="41"/>
        <v>0</v>
      </c>
      <c r="AY133" s="208">
        <v>0.25</v>
      </c>
      <c r="AZ133" s="207" t="s">
        <v>452</v>
      </c>
      <c r="BA133" s="205">
        <v>13940202</v>
      </c>
      <c r="BB133" s="229"/>
      <c r="BC133" s="229"/>
      <c r="BD133" s="208">
        <f t="shared" si="52"/>
        <v>0</v>
      </c>
      <c r="BE133" s="208">
        <f t="shared" si="53"/>
        <v>0</v>
      </c>
      <c r="BF133" s="208">
        <f t="shared" si="54"/>
        <v>0</v>
      </c>
      <c r="BG133" s="208">
        <f t="shared" si="55"/>
        <v>0</v>
      </c>
      <c r="BH133" s="231">
        <f t="shared" si="42"/>
        <v>0</v>
      </c>
      <c r="BI133" s="231">
        <f t="shared" si="43"/>
        <v>0</v>
      </c>
      <c r="BJ133" s="231">
        <f t="shared" si="44"/>
        <v>0</v>
      </c>
      <c r="BK133" s="231">
        <f t="shared" si="45"/>
        <v>0</v>
      </c>
      <c r="BL133" s="231">
        <f t="shared" si="46"/>
        <v>0</v>
      </c>
      <c r="BM133" s="231">
        <f t="shared" si="47"/>
        <v>0</v>
      </c>
      <c r="BN133" s="231">
        <f t="shared" si="48"/>
        <v>0</v>
      </c>
      <c r="BO133" s="231">
        <f t="shared" si="49"/>
        <v>0</v>
      </c>
      <c r="BP133" s="234"/>
      <c r="BQ133" s="228"/>
    </row>
    <row r="134" spans="1:69" ht="60" x14ac:dyDescent="0.25">
      <c r="A134" s="220">
        <v>12000</v>
      </c>
      <c r="B134" s="203" t="s">
        <v>30</v>
      </c>
      <c r="C134" s="202" t="s">
        <v>131</v>
      </c>
      <c r="D134" s="203" t="s">
        <v>153</v>
      </c>
      <c r="E134" s="202" t="s">
        <v>132</v>
      </c>
      <c r="F134" s="203" t="s">
        <v>133</v>
      </c>
      <c r="G134" s="204" t="s">
        <v>124</v>
      </c>
      <c r="H134" s="202">
        <v>4</v>
      </c>
      <c r="I134" s="202" t="s">
        <v>143</v>
      </c>
      <c r="J134" s="203" t="s">
        <v>24</v>
      </c>
      <c r="K134" s="205">
        <v>0</v>
      </c>
      <c r="L134" s="206">
        <v>1</v>
      </c>
      <c r="M134" s="203" t="s">
        <v>51</v>
      </c>
      <c r="N134" s="203" t="s">
        <v>68</v>
      </c>
      <c r="O134" s="203" t="s">
        <v>21</v>
      </c>
      <c r="P134" s="203" t="s">
        <v>36</v>
      </c>
      <c r="Q134" s="203" t="s">
        <v>75</v>
      </c>
      <c r="R134" s="203" t="s">
        <v>631</v>
      </c>
      <c r="S134" s="203" t="s">
        <v>98</v>
      </c>
      <c r="T134" s="210">
        <v>4</v>
      </c>
      <c r="U134" s="246" t="str">
        <f t="shared" si="50"/>
        <v>Reportar el cumplimiento del Plan de Acción de la Dependencia</v>
      </c>
      <c r="V134" s="247">
        <f t="shared" si="51"/>
        <v>0</v>
      </c>
      <c r="W134" s="207" t="s">
        <v>117</v>
      </c>
      <c r="X134" s="213">
        <v>1</v>
      </c>
      <c r="Y134" s="207" t="s">
        <v>24</v>
      </c>
      <c r="Z134" s="205">
        <v>0</v>
      </c>
      <c r="AA134" s="229"/>
      <c r="AB134" s="229"/>
      <c r="AC134" s="230">
        <f t="shared" si="30"/>
        <v>0</v>
      </c>
      <c r="AD134" s="230" t="e">
        <f t="shared" si="31"/>
        <v>#DIV/0!</v>
      </c>
      <c r="AE134" s="230">
        <f t="shared" si="32"/>
        <v>0</v>
      </c>
      <c r="AF134" s="230" t="e">
        <f t="shared" si="33"/>
        <v>#DIV/0!</v>
      </c>
      <c r="AG134" s="213">
        <v>1</v>
      </c>
      <c r="AH134" s="207" t="s">
        <v>24</v>
      </c>
      <c r="AI134" s="205">
        <v>0</v>
      </c>
      <c r="AJ134" s="229"/>
      <c r="AK134" s="229"/>
      <c r="AL134" s="230">
        <f t="shared" si="34"/>
        <v>0</v>
      </c>
      <c r="AM134" s="230" t="e">
        <f t="shared" si="35"/>
        <v>#DIV/0!</v>
      </c>
      <c r="AN134" s="230">
        <f t="shared" si="36"/>
        <v>0</v>
      </c>
      <c r="AO134" s="230" t="e">
        <f t="shared" si="37"/>
        <v>#DIV/0!</v>
      </c>
      <c r="AP134" s="213">
        <v>1</v>
      </c>
      <c r="AQ134" s="207" t="s">
        <v>24</v>
      </c>
      <c r="AR134" s="205">
        <v>0</v>
      </c>
      <c r="AS134" s="229"/>
      <c r="AT134" s="229"/>
      <c r="AU134" s="230">
        <f t="shared" si="38"/>
        <v>0</v>
      </c>
      <c r="AV134" s="230" t="e">
        <f t="shared" si="39"/>
        <v>#DIV/0!</v>
      </c>
      <c r="AW134" s="230">
        <f t="shared" si="40"/>
        <v>0</v>
      </c>
      <c r="AX134" s="230" t="e">
        <f t="shared" si="41"/>
        <v>#DIV/0!</v>
      </c>
      <c r="AY134" s="213">
        <v>1</v>
      </c>
      <c r="AZ134" s="207" t="s">
        <v>24</v>
      </c>
      <c r="BA134" s="205">
        <v>0</v>
      </c>
      <c r="BB134" s="229"/>
      <c r="BC134" s="229"/>
      <c r="BD134" s="208">
        <f t="shared" si="52"/>
        <v>0</v>
      </c>
      <c r="BE134" s="208" t="e">
        <f t="shared" si="53"/>
        <v>#DIV/0!</v>
      </c>
      <c r="BF134" s="208">
        <f t="shared" si="54"/>
        <v>0</v>
      </c>
      <c r="BG134" s="208" t="e">
        <f t="shared" si="55"/>
        <v>#DIV/0!</v>
      </c>
      <c r="BH134" s="231">
        <f t="shared" si="42"/>
        <v>0</v>
      </c>
      <c r="BI134" s="231" t="str">
        <f t="shared" si="43"/>
        <v>No Prog ni Ejec</v>
      </c>
      <c r="BJ134" s="231">
        <f t="shared" si="44"/>
        <v>0</v>
      </c>
      <c r="BK134" s="231" t="str">
        <f t="shared" si="45"/>
        <v>No Prog ni Ejec</v>
      </c>
      <c r="BL134" s="231">
        <f t="shared" si="46"/>
        <v>0</v>
      </c>
      <c r="BM134" s="231" t="str">
        <f t="shared" si="47"/>
        <v>No Prog ni Ejec</v>
      </c>
      <c r="BN134" s="231">
        <f t="shared" si="48"/>
        <v>0</v>
      </c>
      <c r="BO134" s="231" t="str">
        <f t="shared" si="49"/>
        <v>No Prog ni Ejec</v>
      </c>
      <c r="BP134" s="234"/>
      <c r="BQ134" s="228"/>
    </row>
    <row r="135" spans="1:69" ht="105" x14ac:dyDescent="0.25">
      <c r="A135" s="220">
        <v>12000</v>
      </c>
      <c r="B135" s="203" t="s">
        <v>30</v>
      </c>
      <c r="C135" s="202" t="s">
        <v>355</v>
      </c>
      <c r="D135" s="203" t="s">
        <v>256</v>
      </c>
      <c r="E135" s="202" t="s">
        <v>356</v>
      </c>
      <c r="F135" s="203" t="s">
        <v>134</v>
      </c>
      <c r="G135" s="204" t="s">
        <v>124</v>
      </c>
      <c r="H135" s="202">
        <v>4</v>
      </c>
      <c r="I135" s="202" t="s">
        <v>539</v>
      </c>
      <c r="J135" s="203" t="s">
        <v>683</v>
      </c>
      <c r="K135" s="205">
        <v>0</v>
      </c>
      <c r="L135" s="206">
        <v>1</v>
      </c>
      <c r="M135" s="203" t="s">
        <v>51</v>
      </c>
      <c r="N135" s="203" t="s">
        <v>68</v>
      </c>
      <c r="O135" s="203" t="s">
        <v>21</v>
      </c>
      <c r="P135" s="203" t="s">
        <v>36</v>
      </c>
      <c r="Q135" s="203" t="s">
        <v>75</v>
      </c>
      <c r="R135" s="203" t="s">
        <v>628</v>
      </c>
      <c r="S135" s="203" t="s">
        <v>98</v>
      </c>
      <c r="T135" s="210">
        <v>4</v>
      </c>
      <c r="U135" s="246" t="str">
        <f t="shared" si="50"/>
        <v xml:space="preserve">Reportar el cumplimiento de la ejecución del Plan de Acción </v>
      </c>
      <c r="V135" s="247">
        <f t="shared" si="51"/>
        <v>0</v>
      </c>
      <c r="W135" s="207" t="s">
        <v>117</v>
      </c>
      <c r="X135" s="213">
        <v>1</v>
      </c>
      <c r="Y135" s="207" t="s">
        <v>683</v>
      </c>
      <c r="Z135" s="205">
        <v>0</v>
      </c>
      <c r="AA135" s="229"/>
      <c r="AB135" s="229"/>
      <c r="AC135" s="230">
        <f t="shared" si="30"/>
        <v>0</v>
      </c>
      <c r="AD135" s="230" t="e">
        <f t="shared" si="31"/>
        <v>#DIV/0!</v>
      </c>
      <c r="AE135" s="230">
        <f t="shared" si="32"/>
        <v>0</v>
      </c>
      <c r="AF135" s="230" t="e">
        <f t="shared" si="33"/>
        <v>#DIV/0!</v>
      </c>
      <c r="AG135" s="213">
        <v>1</v>
      </c>
      <c r="AH135" s="207" t="s">
        <v>683</v>
      </c>
      <c r="AI135" s="205">
        <v>0</v>
      </c>
      <c r="AJ135" s="229"/>
      <c r="AK135" s="229"/>
      <c r="AL135" s="230">
        <f t="shared" si="34"/>
        <v>0</v>
      </c>
      <c r="AM135" s="230" t="e">
        <f t="shared" si="35"/>
        <v>#DIV/0!</v>
      </c>
      <c r="AN135" s="230">
        <f t="shared" si="36"/>
        <v>0</v>
      </c>
      <c r="AO135" s="230" t="e">
        <f t="shared" si="37"/>
        <v>#DIV/0!</v>
      </c>
      <c r="AP135" s="213">
        <v>1</v>
      </c>
      <c r="AQ135" s="207" t="s">
        <v>683</v>
      </c>
      <c r="AR135" s="205">
        <v>0</v>
      </c>
      <c r="AS135" s="229"/>
      <c r="AT135" s="229"/>
      <c r="AU135" s="230">
        <f t="shared" si="38"/>
        <v>0</v>
      </c>
      <c r="AV135" s="230" t="e">
        <f t="shared" si="39"/>
        <v>#DIV/0!</v>
      </c>
      <c r="AW135" s="230">
        <f t="shared" si="40"/>
        <v>0</v>
      </c>
      <c r="AX135" s="230" t="e">
        <f t="shared" si="41"/>
        <v>#DIV/0!</v>
      </c>
      <c r="AY135" s="213">
        <v>1</v>
      </c>
      <c r="AZ135" s="207" t="s">
        <v>683</v>
      </c>
      <c r="BA135" s="205">
        <v>0</v>
      </c>
      <c r="BB135" s="229"/>
      <c r="BC135" s="229"/>
      <c r="BD135" s="208">
        <f t="shared" si="52"/>
        <v>0</v>
      </c>
      <c r="BE135" s="208" t="e">
        <f t="shared" si="53"/>
        <v>#DIV/0!</v>
      </c>
      <c r="BF135" s="208">
        <f t="shared" si="54"/>
        <v>0</v>
      </c>
      <c r="BG135" s="208" t="e">
        <f t="shared" si="55"/>
        <v>#DIV/0!</v>
      </c>
      <c r="BH135" s="231">
        <f t="shared" si="42"/>
        <v>0</v>
      </c>
      <c r="BI135" s="231" t="str">
        <f t="shared" si="43"/>
        <v>No Prog ni Ejec</v>
      </c>
      <c r="BJ135" s="231">
        <f t="shared" si="44"/>
        <v>0</v>
      </c>
      <c r="BK135" s="231" t="str">
        <f t="shared" si="45"/>
        <v>No Prog ni Ejec</v>
      </c>
      <c r="BL135" s="231">
        <f t="shared" si="46"/>
        <v>0</v>
      </c>
      <c r="BM135" s="231" t="str">
        <f t="shared" si="47"/>
        <v>No Prog ni Ejec</v>
      </c>
      <c r="BN135" s="231">
        <f t="shared" si="48"/>
        <v>0</v>
      </c>
      <c r="BO135" s="231" t="str">
        <f t="shared" si="49"/>
        <v>No Prog ni Ejec</v>
      </c>
      <c r="BP135" s="234"/>
      <c r="BQ135" s="228"/>
    </row>
    <row r="136" spans="1:69" ht="105" x14ac:dyDescent="0.25">
      <c r="A136" s="220">
        <v>12000</v>
      </c>
      <c r="B136" s="203" t="s">
        <v>30</v>
      </c>
      <c r="C136" s="202" t="s">
        <v>355</v>
      </c>
      <c r="D136" s="203" t="s">
        <v>256</v>
      </c>
      <c r="E136" s="202" t="s">
        <v>540</v>
      </c>
      <c r="F136" s="203" t="s">
        <v>136</v>
      </c>
      <c r="G136" s="204" t="s">
        <v>123</v>
      </c>
      <c r="H136" s="208">
        <v>1</v>
      </c>
      <c r="I136" s="202" t="s">
        <v>541</v>
      </c>
      <c r="J136" s="203" t="s">
        <v>135</v>
      </c>
      <c r="K136" s="205">
        <v>61642068</v>
      </c>
      <c r="L136" s="206">
        <v>1</v>
      </c>
      <c r="M136" s="203" t="s">
        <v>51</v>
      </c>
      <c r="N136" s="203" t="s">
        <v>68</v>
      </c>
      <c r="O136" s="203" t="s">
        <v>21</v>
      </c>
      <c r="P136" s="203" t="s">
        <v>36</v>
      </c>
      <c r="Q136" s="203" t="s">
        <v>75</v>
      </c>
      <c r="R136" s="203" t="s">
        <v>182</v>
      </c>
      <c r="S136" s="203" t="s">
        <v>99</v>
      </c>
      <c r="T136" s="208">
        <v>1</v>
      </c>
      <c r="U136" s="246" t="str">
        <f t="shared" si="50"/>
        <v>Asesorar y apoyar en la implementación de MIPG</v>
      </c>
      <c r="V136" s="247">
        <f t="shared" si="51"/>
        <v>61642068</v>
      </c>
      <c r="W136" s="207" t="s">
        <v>117</v>
      </c>
      <c r="X136" s="208">
        <v>0.25</v>
      </c>
      <c r="Y136" s="207" t="s">
        <v>135</v>
      </c>
      <c r="Z136" s="205">
        <v>15410517</v>
      </c>
      <c r="AA136" s="229"/>
      <c r="AB136" s="229"/>
      <c r="AC136" s="230">
        <f t="shared" si="30"/>
        <v>0</v>
      </c>
      <c r="AD136" s="230">
        <f t="shared" si="31"/>
        <v>0</v>
      </c>
      <c r="AE136" s="230">
        <f t="shared" si="32"/>
        <v>0</v>
      </c>
      <c r="AF136" s="230">
        <f t="shared" si="33"/>
        <v>0</v>
      </c>
      <c r="AG136" s="208">
        <v>0.25</v>
      </c>
      <c r="AH136" s="207" t="s">
        <v>135</v>
      </c>
      <c r="AI136" s="205">
        <v>15410517</v>
      </c>
      <c r="AJ136" s="229"/>
      <c r="AK136" s="229"/>
      <c r="AL136" s="230">
        <f t="shared" si="34"/>
        <v>0</v>
      </c>
      <c r="AM136" s="230">
        <f t="shared" si="35"/>
        <v>0</v>
      </c>
      <c r="AN136" s="230">
        <f t="shared" si="36"/>
        <v>0</v>
      </c>
      <c r="AO136" s="230">
        <f t="shared" si="37"/>
        <v>0</v>
      </c>
      <c r="AP136" s="208">
        <v>0.25</v>
      </c>
      <c r="AQ136" s="207" t="s">
        <v>135</v>
      </c>
      <c r="AR136" s="205">
        <v>15410517</v>
      </c>
      <c r="AS136" s="229"/>
      <c r="AT136" s="229"/>
      <c r="AU136" s="230">
        <f t="shared" si="38"/>
        <v>0</v>
      </c>
      <c r="AV136" s="230">
        <f t="shared" si="39"/>
        <v>0</v>
      </c>
      <c r="AW136" s="230">
        <f t="shared" si="40"/>
        <v>0</v>
      </c>
      <c r="AX136" s="230">
        <f t="shared" si="41"/>
        <v>0</v>
      </c>
      <c r="AY136" s="208">
        <v>0.25</v>
      </c>
      <c r="AZ136" s="207" t="s">
        <v>135</v>
      </c>
      <c r="BA136" s="205">
        <v>15410517</v>
      </c>
      <c r="BB136" s="229"/>
      <c r="BC136" s="229"/>
      <c r="BD136" s="208">
        <f t="shared" si="52"/>
        <v>0</v>
      </c>
      <c r="BE136" s="208">
        <f t="shared" si="53"/>
        <v>0</v>
      </c>
      <c r="BF136" s="208">
        <f t="shared" si="54"/>
        <v>0</v>
      </c>
      <c r="BG136" s="208">
        <f t="shared" si="55"/>
        <v>0</v>
      </c>
      <c r="BH136" s="231">
        <f t="shared" si="42"/>
        <v>0</v>
      </c>
      <c r="BI136" s="231">
        <f t="shared" si="43"/>
        <v>0</v>
      </c>
      <c r="BJ136" s="231">
        <f t="shared" si="44"/>
        <v>0</v>
      </c>
      <c r="BK136" s="231">
        <f t="shared" si="45"/>
        <v>0</v>
      </c>
      <c r="BL136" s="231">
        <f t="shared" si="46"/>
        <v>0</v>
      </c>
      <c r="BM136" s="231">
        <f t="shared" si="47"/>
        <v>0</v>
      </c>
      <c r="BN136" s="231">
        <f t="shared" si="48"/>
        <v>0</v>
      </c>
      <c r="BO136" s="231">
        <f t="shared" si="49"/>
        <v>0</v>
      </c>
      <c r="BP136" s="234"/>
      <c r="BQ136" s="228"/>
    </row>
    <row r="137" spans="1:69" ht="105" x14ac:dyDescent="0.25">
      <c r="A137" s="220">
        <v>12000</v>
      </c>
      <c r="B137" s="203" t="s">
        <v>30</v>
      </c>
      <c r="C137" s="202" t="s">
        <v>355</v>
      </c>
      <c r="D137" s="203" t="s">
        <v>256</v>
      </c>
      <c r="E137" s="202" t="s">
        <v>542</v>
      </c>
      <c r="F137" s="203" t="s">
        <v>139</v>
      </c>
      <c r="G137" s="204" t="s">
        <v>124</v>
      </c>
      <c r="H137" s="202">
        <v>1</v>
      </c>
      <c r="I137" s="202" t="s">
        <v>543</v>
      </c>
      <c r="J137" s="203" t="s">
        <v>138</v>
      </c>
      <c r="K137" s="205">
        <v>0</v>
      </c>
      <c r="L137" s="206">
        <v>1</v>
      </c>
      <c r="M137" s="203" t="s">
        <v>48</v>
      </c>
      <c r="N137" s="203" t="s">
        <v>62</v>
      </c>
      <c r="O137" s="203" t="s">
        <v>21</v>
      </c>
      <c r="P137" s="203" t="s">
        <v>23</v>
      </c>
      <c r="Q137" s="203" t="s">
        <v>75</v>
      </c>
      <c r="R137" s="203" t="s">
        <v>628</v>
      </c>
      <c r="S137" s="203" t="s">
        <v>98</v>
      </c>
      <c r="T137" s="210">
        <v>1</v>
      </c>
      <c r="U137" s="246" t="str">
        <f t="shared" si="50"/>
        <v>Elaboración del Informe de Rendición de Cuentas al Congreso de la República 2017-2018</v>
      </c>
      <c r="V137" s="247">
        <f t="shared" si="51"/>
        <v>0</v>
      </c>
      <c r="W137" s="207" t="s">
        <v>117</v>
      </c>
      <c r="X137" s="213">
        <v>0</v>
      </c>
      <c r="Y137" s="207" t="s">
        <v>138</v>
      </c>
      <c r="Z137" s="205">
        <v>0</v>
      </c>
      <c r="AA137" s="229"/>
      <c r="AB137" s="229"/>
      <c r="AC137" s="230" t="e">
        <f t="shared" ref="AC137:AC144" si="56">+(AA137/X137)</f>
        <v>#DIV/0!</v>
      </c>
      <c r="AD137" s="230" t="e">
        <f t="shared" ref="AD137:AD141" si="57">+(AB137/Z137)</f>
        <v>#DIV/0!</v>
      </c>
      <c r="AE137" s="230">
        <f t="shared" ref="AE137" si="58">+(AA137/T137)</f>
        <v>0</v>
      </c>
      <c r="AF137" s="230" t="e">
        <f t="shared" ref="AF137" si="59">+(AB137/V137)</f>
        <v>#DIV/0!</v>
      </c>
      <c r="AG137" s="213">
        <v>0</v>
      </c>
      <c r="AH137" s="207" t="s">
        <v>138</v>
      </c>
      <c r="AI137" s="205">
        <v>0</v>
      </c>
      <c r="AJ137" s="229"/>
      <c r="AK137" s="229"/>
      <c r="AL137" s="230" t="e">
        <f t="shared" ref="AL137" si="60">+(AJ137/AG137)</f>
        <v>#DIV/0!</v>
      </c>
      <c r="AM137" s="230" t="e">
        <f t="shared" ref="AM137" si="61">+(AK137/AI137)</f>
        <v>#DIV/0!</v>
      </c>
      <c r="AN137" s="230">
        <f t="shared" ref="AN137" si="62">+(AJ137+AA137)/T137</f>
        <v>0</v>
      </c>
      <c r="AO137" s="230" t="e">
        <f t="shared" ref="AO137" si="63">+(AK137+AB137)/V137</f>
        <v>#DIV/0!</v>
      </c>
      <c r="AP137" s="213">
        <v>1</v>
      </c>
      <c r="AQ137" s="207" t="s">
        <v>138</v>
      </c>
      <c r="AR137" s="205">
        <v>0</v>
      </c>
      <c r="AS137" s="229"/>
      <c r="AT137" s="229"/>
      <c r="AU137" s="230">
        <f t="shared" ref="AU137" si="64">+(AS137/AP137)</f>
        <v>0</v>
      </c>
      <c r="AV137" s="230" t="e">
        <f t="shared" ref="AV137" si="65">+(AT137/AR137)</f>
        <v>#DIV/0!</v>
      </c>
      <c r="AW137" s="230">
        <f t="shared" ref="AW137" si="66">+(AJ137+AA137+AS137)/T137</f>
        <v>0</v>
      </c>
      <c r="AX137" s="230" t="e">
        <f t="shared" ref="AX137" si="67">+(AK137+AB137+AT137)/V137</f>
        <v>#DIV/0!</v>
      </c>
      <c r="AY137" s="213">
        <v>0</v>
      </c>
      <c r="AZ137" s="207" t="s">
        <v>138</v>
      </c>
      <c r="BA137" s="205">
        <v>0</v>
      </c>
      <c r="BB137" s="229"/>
      <c r="BC137" s="229"/>
      <c r="BD137" s="208" t="e">
        <f t="shared" si="52"/>
        <v>#DIV/0!</v>
      </c>
      <c r="BE137" s="208" t="e">
        <f t="shared" si="53"/>
        <v>#DIV/0!</v>
      </c>
      <c r="BF137" s="208">
        <f t="shared" si="54"/>
        <v>0</v>
      </c>
      <c r="BG137" s="208" t="e">
        <f t="shared" si="55"/>
        <v>#DIV/0!</v>
      </c>
      <c r="BH137" s="231" t="str">
        <f t="shared" ref="BH137:BH144" si="68">IF(AND(X137=0,AA137=0),"No Prog ni Ejec",IF(X137=0,CONCATENATE("No Prog, Ejec=  ",AA137),AA137/X137))</f>
        <v>No Prog ni Ejec</v>
      </c>
      <c r="BI137" s="231" t="str">
        <f t="shared" ref="BI137:BI144" si="69">IF(AND(Z137=0,AB137=0),"No Prog ni Ejec",IF(Z137=0,CONCATENATE("No Prog, Ejec=  ",AB137),AB137/Z137))</f>
        <v>No Prog ni Ejec</v>
      </c>
      <c r="BJ137" s="231" t="str">
        <f t="shared" ref="BJ137:BJ144" si="70">IF(AND(AG137=0,AJ137=0),"No Prog ni Ejec",IF(AG137=0,CONCATENATE("No Prog, Ejec=  ",AJ137),AJ137/AG137))</f>
        <v>No Prog ni Ejec</v>
      </c>
      <c r="BK137" s="231" t="str">
        <f t="shared" ref="BK137:BK144" si="71">IF(AND(AI137=0,AK137=0),"No Prog ni Ejec",IF(AI137=0,CONCATENATE("No Prog, Ejec=  ",AK137),AK137/AI137))</f>
        <v>No Prog ni Ejec</v>
      </c>
      <c r="BL137" s="231">
        <f t="shared" ref="BL137:BL144" si="72">IF(AND(AP137=0,AS137=0),"No Prog ni Ejec",IF(AP137=0,CONCATENATE("No Prog, Ejec=  ",AS137),AS137/AP137))</f>
        <v>0</v>
      </c>
      <c r="BM137" s="231" t="str">
        <f t="shared" ref="BM137:BM144" si="73">IF(AND(AR137=0,AT137=0),"No Prog ni Ejec",IF(AR137=0,CONCATENATE("No Prog, Ejec=  ",AT137),AT137/AR137))</f>
        <v>No Prog ni Ejec</v>
      </c>
      <c r="BN137" s="231" t="str">
        <f t="shared" ref="BN137:BN144" si="74">IF(AND(AY137=0,BB137=0),"No Prog ni Ejec",IF(AY137=0,CONCATENATE("No Prog, Ejec=  ",BB137),BB137/AY137))</f>
        <v>No Prog ni Ejec</v>
      </c>
      <c r="BO137" s="231" t="str">
        <f t="shared" ref="BO137:BO144" si="75">IF(AND(BA137=0,BC137=0),"No Prog ni Ejec",IF(BA137=0,CONCATENATE("No Prog, Ejec=  ",BC137),BC137/BA137))</f>
        <v>No Prog ni Ejec</v>
      </c>
      <c r="BP137" s="234"/>
      <c r="BQ137" s="228"/>
    </row>
    <row r="138" spans="1:69" ht="120" x14ac:dyDescent="0.25">
      <c r="A138" s="220">
        <v>11700</v>
      </c>
      <c r="B138" s="203" t="s">
        <v>29</v>
      </c>
      <c r="C138" s="202" t="s">
        <v>328</v>
      </c>
      <c r="D138" s="203" t="s">
        <v>256</v>
      </c>
      <c r="E138" s="202" t="s">
        <v>665</v>
      </c>
      <c r="F138" s="203" t="s">
        <v>667</v>
      </c>
      <c r="G138" s="204" t="s">
        <v>123</v>
      </c>
      <c r="H138" s="208">
        <v>1</v>
      </c>
      <c r="I138" s="202" t="s">
        <v>666</v>
      </c>
      <c r="J138" s="203" t="s">
        <v>471</v>
      </c>
      <c r="K138" s="205">
        <v>77284920</v>
      </c>
      <c r="L138" s="208">
        <v>1</v>
      </c>
      <c r="M138" s="203" t="s">
        <v>45</v>
      </c>
      <c r="N138" s="203" t="s">
        <v>54</v>
      </c>
      <c r="O138" s="203" t="s">
        <v>37</v>
      </c>
      <c r="P138" s="203" t="s">
        <v>38</v>
      </c>
      <c r="Q138" s="203" t="s">
        <v>218</v>
      </c>
      <c r="R138" s="203" t="s">
        <v>379</v>
      </c>
      <c r="S138" s="203" t="s">
        <v>104</v>
      </c>
      <c r="T138" s="208">
        <v>1</v>
      </c>
      <c r="U138" s="246" t="str">
        <f t="shared" ref="U138:U144" si="76">+J138</f>
        <v xml:space="preserve">Apoyar a la Dirección Administrativa y Financiera, en la gestión y seguimiento de las situaciones y novedades administrativas que tienen afectación en la liquidación de la nómina, prestaciones sociales y demás reconocimientos económicos del personal de la ADRES. </v>
      </c>
      <c r="V138" s="247">
        <f t="shared" ref="V138:V144" si="77">+K138</f>
        <v>77284920</v>
      </c>
      <c r="W138" s="207" t="s">
        <v>117</v>
      </c>
      <c r="X138" s="208">
        <v>0.25</v>
      </c>
      <c r="Y138" s="207" t="s">
        <v>471</v>
      </c>
      <c r="Z138" s="205">
        <v>19321230</v>
      </c>
      <c r="AA138" s="229"/>
      <c r="AB138" s="229"/>
      <c r="AC138" s="230">
        <f t="shared" si="56"/>
        <v>0</v>
      </c>
      <c r="AD138" s="208">
        <f t="shared" ref="AD138:AD144" si="78">+(AB138/Z138)</f>
        <v>0</v>
      </c>
      <c r="AE138" s="208">
        <f t="shared" ref="AE138:AE144" si="79">+(AA138/T138)</f>
        <v>0</v>
      </c>
      <c r="AF138" s="208">
        <f t="shared" ref="AF138:AF144" si="80">+(AB138/V138)</f>
        <v>0</v>
      </c>
      <c r="AG138" s="208">
        <v>0.25</v>
      </c>
      <c r="AH138" s="207" t="s">
        <v>471</v>
      </c>
      <c r="AI138" s="205">
        <v>19321230</v>
      </c>
      <c r="AJ138" s="229"/>
      <c r="AK138" s="229"/>
      <c r="AL138" s="208">
        <f t="shared" ref="AL138:AL144" si="81">+(AJ138/AG138)</f>
        <v>0</v>
      </c>
      <c r="AM138" s="208">
        <f t="shared" ref="AM138:AM144" si="82">+(AK138/AI138)</f>
        <v>0</v>
      </c>
      <c r="AN138" s="208">
        <f t="shared" ref="AN138:AN144" si="83">+(AJ138+AA138)/T138</f>
        <v>0</v>
      </c>
      <c r="AO138" s="208">
        <f t="shared" ref="AO138:AO144" si="84">+(AK138+AB138)/V138</f>
        <v>0</v>
      </c>
      <c r="AP138" s="208">
        <v>0.25</v>
      </c>
      <c r="AQ138" s="207" t="s">
        <v>471</v>
      </c>
      <c r="AR138" s="205">
        <v>19321230</v>
      </c>
      <c r="AS138" s="229"/>
      <c r="AT138" s="229"/>
      <c r="AU138" s="208">
        <f t="shared" ref="AU138:AU144" si="85">+(AS138/AP138)</f>
        <v>0</v>
      </c>
      <c r="AV138" s="208">
        <f t="shared" ref="AV138:AV144" si="86">+(AT138/AR138)</f>
        <v>0</v>
      </c>
      <c r="AW138" s="208">
        <f t="shared" ref="AW138:AW144" si="87">+(AJ138+AA138+AS138)/T138</f>
        <v>0</v>
      </c>
      <c r="AX138" s="208">
        <f t="shared" ref="AX138:AX144" si="88">+(AK138+AB138+AT138)/V138</f>
        <v>0</v>
      </c>
      <c r="AY138" s="208">
        <v>0.25</v>
      </c>
      <c r="AZ138" s="207" t="s">
        <v>471</v>
      </c>
      <c r="BA138" s="205">
        <v>19321230</v>
      </c>
      <c r="BB138" s="229"/>
      <c r="BC138" s="229"/>
      <c r="BD138" s="208">
        <f t="shared" ref="BD138:BD144" si="89">+(BB138/AY138)</f>
        <v>0</v>
      </c>
      <c r="BE138" s="208">
        <f t="shared" ref="BE138:BE144" si="90">+(BC138/BA138)</f>
        <v>0</v>
      </c>
      <c r="BF138" s="208">
        <f t="shared" ref="BF138:BF144" si="91">+(AJ138+AA138+AS138+BB138)/T138</f>
        <v>0</v>
      </c>
      <c r="BG138" s="208">
        <f t="shared" ref="BG138:BG144" si="92">+(AK138+AB138+AT138+BC138)/V138</f>
        <v>0</v>
      </c>
      <c r="BH138" s="231">
        <f t="shared" si="68"/>
        <v>0</v>
      </c>
      <c r="BI138" s="231">
        <f t="shared" si="69"/>
        <v>0</v>
      </c>
      <c r="BJ138" s="231">
        <f t="shared" si="70"/>
        <v>0</v>
      </c>
      <c r="BK138" s="231">
        <f t="shared" si="71"/>
        <v>0</v>
      </c>
      <c r="BL138" s="231">
        <f t="shared" si="72"/>
        <v>0</v>
      </c>
      <c r="BM138" s="231">
        <f t="shared" si="73"/>
        <v>0</v>
      </c>
      <c r="BN138" s="231">
        <f t="shared" si="74"/>
        <v>0</v>
      </c>
      <c r="BO138" s="231">
        <f t="shared" si="75"/>
        <v>0</v>
      </c>
      <c r="BP138" s="234"/>
      <c r="BQ138" s="228"/>
    </row>
    <row r="139" spans="1:69" ht="105" x14ac:dyDescent="0.25">
      <c r="A139" s="220">
        <v>11700</v>
      </c>
      <c r="B139" s="203" t="s">
        <v>29</v>
      </c>
      <c r="C139" s="202" t="s">
        <v>328</v>
      </c>
      <c r="D139" s="203" t="s">
        <v>256</v>
      </c>
      <c r="E139" s="202" t="s">
        <v>669</v>
      </c>
      <c r="F139" s="203" t="s">
        <v>671</v>
      </c>
      <c r="G139" s="204" t="s">
        <v>123</v>
      </c>
      <c r="H139" s="208">
        <v>1</v>
      </c>
      <c r="I139" s="202" t="s">
        <v>668</v>
      </c>
      <c r="J139" s="203" t="s">
        <v>472</v>
      </c>
      <c r="K139" s="205">
        <v>17000000</v>
      </c>
      <c r="L139" s="208">
        <v>1</v>
      </c>
      <c r="M139" s="203" t="s">
        <v>45</v>
      </c>
      <c r="N139" s="203" t="s">
        <v>54</v>
      </c>
      <c r="O139" s="203" t="s">
        <v>37</v>
      </c>
      <c r="P139" s="203" t="s">
        <v>38</v>
      </c>
      <c r="Q139" s="203" t="s">
        <v>218</v>
      </c>
      <c r="R139" s="203" t="s">
        <v>379</v>
      </c>
      <c r="S139" s="203" t="s">
        <v>104</v>
      </c>
      <c r="T139" s="208">
        <v>1</v>
      </c>
      <c r="U139" s="246" t="str">
        <f t="shared" si="76"/>
        <v xml:space="preserve">Realizar el estudio de seguridad, visita domiciliaria y verificación de la información de la Hoja de Vida y antecedentes financieros de los funcionarios de la entidad. </v>
      </c>
      <c r="V139" s="247">
        <f t="shared" si="77"/>
        <v>17000000</v>
      </c>
      <c r="W139" s="207" t="s">
        <v>117</v>
      </c>
      <c r="X139" s="208">
        <v>0.25</v>
      </c>
      <c r="Y139" s="207" t="s">
        <v>472</v>
      </c>
      <c r="Z139" s="205">
        <v>4250000</v>
      </c>
      <c r="AA139" s="229"/>
      <c r="AB139" s="229"/>
      <c r="AC139" s="230">
        <f t="shared" si="56"/>
        <v>0</v>
      </c>
      <c r="AD139" s="208">
        <f t="shared" si="78"/>
        <v>0</v>
      </c>
      <c r="AE139" s="208">
        <f t="shared" si="79"/>
        <v>0</v>
      </c>
      <c r="AF139" s="208">
        <f t="shared" si="80"/>
        <v>0</v>
      </c>
      <c r="AG139" s="208">
        <v>0.25</v>
      </c>
      <c r="AH139" s="207" t="s">
        <v>472</v>
      </c>
      <c r="AI139" s="205">
        <v>4250000</v>
      </c>
      <c r="AJ139" s="229"/>
      <c r="AK139" s="229"/>
      <c r="AL139" s="208">
        <f t="shared" si="81"/>
        <v>0</v>
      </c>
      <c r="AM139" s="208">
        <f t="shared" si="82"/>
        <v>0</v>
      </c>
      <c r="AN139" s="208">
        <f t="shared" si="83"/>
        <v>0</v>
      </c>
      <c r="AO139" s="208">
        <f t="shared" si="84"/>
        <v>0</v>
      </c>
      <c r="AP139" s="208">
        <v>0.25</v>
      </c>
      <c r="AQ139" s="207" t="s">
        <v>472</v>
      </c>
      <c r="AR139" s="205">
        <v>4250000</v>
      </c>
      <c r="AS139" s="229"/>
      <c r="AT139" s="229"/>
      <c r="AU139" s="208">
        <f t="shared" si="85"/>
        <v>0</v>
      </c>
      <c r="AV139" s="208">
        <f t="shared" si="86"/>
        <v>0</v>
      </c>
      <c r="AW139" s="208">
        <f t="shared" si="87"/>
        <v>0</v>
      </c>
      <c r="AX139" s="208">
        <f t="shared" si="88"/>
        <v>0</v>
      </c>
      <c r="AY139" s="208">
        <v>0.25</v>
      </c>
      <c r="AZ139" s="207" t="s">
        <v>472</v>
      </c>
      <c r="BA139" s="205">
        <v>4250000</v>
      </c>
      <c r="BB139" s="229"/>
      <c r="BC139" s="229"/>
      <c r="BD139" s="208">
        <f t="shared" si="89"/>
        <v>0</v>
      </c>
      <c r="BE139" s="208">
        <f t="shared" si="90"/>
        <v>0</v>
      </c>
      <c r="BF139" s="208">
        <f t="shared" si="91"/>
        <v>0</v>
      </c>
      <c r="BG139" s="208">
        <f t="shared" si="92"/>
        <v>0</v>
      </c>
      <c r="BH139" s="231">
        <f t="shared" si="68"/>
        <v>0</v>
      </c>
      <c r="BI139" s="231">
        <f t="shared" si="69"/>
        <v>0</v>
      </c>
      <c r="BJ139" s="231">
        <f t="shared" si="70"/>
        <v>0</v>
      </c>
      <c r="BK139" s="231">
        <f t="shared" si="71"/>
        <v>0</v>
      </c>
      <c r="BL139" s="231">
        <f t="shared" si="72"/>
        <v>0</v>
      </c>
      <c r="BM139" s="231">
        <f t="shared" si="73"/>
        <v>0</v>
      </c>
      <c r="BN139" s="231">
        <f t="shared" si="74"/>
        <v>0</v>
      </c>
      <c r="BO139" s="231">
        <f t="shared" si="75"/>
        <v>0</v>
      </c>
      <c r="BP139" s="234"/>
      <c r="BQ139" s="228"/>
    </row>
    <row r="140" spans="1:69" ht="60" x14ac:dyDescent="0.25">
      <c r="A140" s="220">
        <v>11900</v>
      </c>
      <c r="B140" s="203" t="s">
        <v>349</v>
      </c>
      <c r="C140" s="202" t="s">
        <v>357</v>
      </c>
      <c r="D140" s="203" t="s">
        <v>146</v>
      </c>
      <c r="E140" s="202" t="s">
        <v>692</v>
      </c>
      <c r="F140" s="203" t="s">
        <v>700</v>
      </c>
      <c r="G140" s="204" t="s">
        <v>123</v>
      </c>
      <c r="H140" s="208">
        <v>1</v>
      </c>
      <c r="I140" s="202" t="s">
        <v>693</v>
      </c>
      <c r="J140" s="203" t="s">
        <v>702</v>
      </c>
      <c r="K140" s="205">
        <v>0</v>
      </c>
      <c r="L140" s="206">
        <v>1</v>
      </c>
      <c r="M140" s="203" t="s">
        <v>46</v>
      </c>
      <c r="N140" s="203" t="s">
        <v>74</v>
      </c>
      <c r="O140" s="203" t="s">
        <v>21</v>
      </c>
      <c r="P140" s="203" t="s">
        <v>36</v>
      </c>
      <c r="Q140" s="203" t="s">
        <v>229</v>
      </c>
      <c r="R140" s="203" t="s">
        <v>703</v>
      </c>
      <c r="S140" s="203" t="s">
        <v>99</v>
      </c>
      <c r="T140" s="206">
        <v>1</v>
      </c>
      <c r="U140" s="246" t="str">
        <f t="shared" si="76"/>
        <v xml:space="preserve">
Expedición actos administrativos nuevos ordenando el cobro.</v>
      </c>
      <c r="V140" s="247">
        <f t="shared" si="77"/>
        <v>0</v>
      </c>
      <c r="W140" s="207" t="s">
        <v>117</v>
      </c>
      <c r="X140" s="208">
        <v>0.1</v>
      </c>
      <c r="Y140" s="207" t="s">
        <v>702</v>
      </c>
      <c r="Z140" s="205">
        <v>0</v>
      </c>
      <c r="AA140" s="229"/>
      <c r="AB140" s="229"/>
      <c r="AC140" s="230">
        <f t="shared" si="56"/>
        <v>0</v>
      </c>
      <c r="AD140" s="208" t="e">
        <f t="shared" si="78"/>
        <v>#DIV/0!</v>
      </c>
      <c r="AE140" s="208">
        <f t="shared" si="79"/>
        <v>0</v>
      </c>
      <c r="AF140" s="208" t="e">
        <f t="shared" si="80"/>
        <v>#DIV/0!</v>
      </c>
      <c r="AG140" s="208">
        <v>0.3</v>
      </c>
      <c r="AH140" s="207" t="s">
        <v>702</v>
      </c>
      <c r="AI140" s="205">
        <v>0</v>
      </c>
      <c r="AJ140" s="229"/>
      <c r="AK140" s="229"/>
      <c r="AL140" s="208">
        <f t="shared" si="81"/>
        <v>0</v>
      </c>
      <c r="AM140" s="208" t="e">
        <f t="shared" si="82"/>
        <v>#DIV/0!</v>
      </c>
      <c r="AN140" s="208">
        <f t="shared" si="83"/>
        <v>0</v>
      </c>
      <c r="AO140" s="208" t="e">
        <f t="shared" si="84"/>
        <v>#DIV/0!</v>
      </c>
      <c r="AP140" s="208">
        <v>0.3</v>
      </c>
      <c r="AQ140" s="207" t="s">
        <v>702</v>
      </c>
      <c r="AR140" s="205">
        <v>0</v>
      </c>
      <c r="AS140" s="229"/>
      <c r="AT140" s="229"/>
      <c r="AU140" s="208">
        <f t="shared" si="85"/>
        <v>0</v>
      </c>
      <c r="AV140" s="208" t="e">
        <f t="shared" si="86"/>
        <v>#DIV/0!</v>
      </c>
      <c r="AW140" s="208">
        <f t="shared" si="87"/>
        <v>0</v>
      </c>
      <c r="AX140" s="208" t="e">
        <f t="shared" si="88"/>
        <v>#DIV/0!</v>
      </c>
      <c r="AY140" s="208">
        <v>0.3</v>
      </c>
      <c r="AZ140" s="207" t="s">
        <v>702</v>
      </c>
      <c r="BA140" s="205">
        <v>0</v>
      </c>
      <c r="BB140" s="229"/>
      <c r="BC140" s="229"/>
      <c r="BD140" s="208">
        <f t="shared" si="89"/>
        <v>0</v>
      </c>
      <c r="BE140" s="208" t="e">
        <f t="shared" si="90"/>
        <v>#DIV/0!</v>
      </c>
      <c r="BF140" s="208">
        <f t="shared" si="91"/>
        <v>0</v>
      </c>
      <c r="BG140" s="208" t="e">
        <f t="shared" si="92"/>
        <v>#DIV/0!</v>
      </c>
      <c r="BH140" s="231">
        <f t="shared" si="68"/>
        <v>0</v>
      </c>
      <c r="BI140" s="231" t="str">
        <f t="shared" si="69"/>
        <v>No Prog ni Ejec</v>
      </c>
      <c r="BJ140" s="231">
        <f t="shared" si="70"/>
        <v>0</v>
      </c>
      <c r="BK140" s="231" t="str">
        <f t="shared" si="71"/>
        <v>No Prog ni Ejec</v>
      </c>
      <c r="BL140" s="231">
        <f t="shared" si="72"/>
        <v>0</v>
      </c>
      <c r="BM140" s="231" t="str">
        <f t="shared" si="73"/>
        <v>No Prog ni Ejec</v>
      </c>
      <c r="BN140" s="231">
        <f t="shared" si="74"/>
        <v>0</v>
      </c>
      <c r="BO140" s="231" t="str">
        <f t="shared" si="75"/>
        <v>No Prog ni Ejec</v>
      </c>
      <c r="BP140" s="234"/>
      <c r="BQ140" s="228"/>
    </row>
    <row r="141" spans="1:69" ht="60" x14ac:dyDescent="0.25">
      <c r="A141" s="220">
        <v>11900</v>
      </c>
      <c r="B141" s="203" t="s">
        <v>349</v>
      </c>
      <c r="C141" s="202" t="s">
        <v>357</v>
      </c>
      <c r="D141" s="203" t="s">
        <v>146</v>
      </c>
      <c r="E141" s="202" t="s">
        <v>719</v>
      </c>
      <c r="F141" s="203" t="s">
        <v>704</v>
      </c>
      <c r="G141" s="204" t="s">
        <v>123</v>
      </c>
      <c r="H141" s="208">
        <v>1</v>
      </c>
      <c r="I141" s="202" t="s">
        <v>720</v>
      </c>
      <c r="J141" s="203" t="s">
        <v>764</v>
      </c>
      <c r="K141" s="205">
        <v>0</v>
      </c>
      <c r="L141" s="206">
        <v>1</v>
      </c>
      <c r="M141" s="203" t="s">
        <v>46</v>
      </c>
      <c r="N141" s="203" t="s">
        <v>74</v>
      </c>
      <c r="O141" s="203" t="s">
        <v>21</v>
      </c>
      <c r="P141" s="203" t="s">
        <v>36</v>
      </c>
      <c r="Q141" s="203" t="s">
        <v>229</v>
      </c>
      <c r="R141" s="203" t="s">
        <v>706</v>
      </c>
      <c r="S141" s="203" t="s">
        <v>99</v>
      </c>
      <c r="T141" s="206">
        <v>1</v>
      </c>
      <c r="U141" s="246" t="str">
        <f t="shared" si="76"/>
        <v>Adelantar proceso coactivo a partir de la  ejecutoria del acto administrativo que ordenó el cobro.</v>
      </c>
      <c r="V141" s="247">
        <f t="shared" si="77"/>
        <v>0</v>
      </c>
      <c r="W141" s="207" t="s">
        <v>117</v>
      </c>
      <c r="X141" s="208">
        <v>0.25</v>
      </c>
      <c r="Y141" s="207" t="s">
        <v>764</v>
      </c>
      <c r="Z141" s="205">
        <v>0</v>
      </c>
      <c r="AA141" s="229"/>
      <c r="AB141" s="229"/>
      <c r="AC141" s="230">
        <f t="shared" si="56"/>
        <v>0</v>
      </c>
      <c r="AD141" s="208" t="e">
        <f t="shared" si="78"/>
        <v>#DIV/0!</v>
      </c>
      <c r="AE141" s="208">
        <f t="shared" si="79"/>
        <v>0</v>
      </c>
      <c r="AF141" s="208" t="e">
        <f t="shared" si="80"/>
        <v>#DIV/0!</v>
      </c>
      <c r="AG141" s="208">
        <v>0.25</v>
      </c>
      <c r="AH141" s="207" t="s">
        <v>764</v>
      </c>
      <c r="AI141" s="205">
        <v>0</v>
      </c>
      <c r="AJ141" s="229"/>
      <c r="AK141" s="229"/>
      <c r="AL141" s="208">
        <f t="shared" si="81"/>
        <v>0</v>
      </c>
      <c r="AM141" s="208" t="e">
        <f t="shared" si="82"/>
        <v>#DIV/0!</v>
      </c>
      <c r="AN141" s="208">
        <f t="shared" si="83"/>
        <v>0</v>
      </c>
      <c r="AO141" s="208" t="e">
        <f t="shared" si="84"/>
        <v>#DIV/0!</v>
      </c>
      <c r="AP141" s="208">
        <v>0.25</v>
      </c>
      <c r="AQ141" s="207" t="s">
        <v>764</v>
      </c>
      <c r="AR141" s="205">
        <v>0</v>
      </c>
      <c r="AS141" s="229"/>
      <c r="AT141" s="229"/>
      <c r="AU141" s="208">
        <f t="shared" si="85"/>
        <v>0</v>
      </c>
      <c r="AV141" s="208" t="e">
        <f t="shared" si="86"/>
        <v>#DIV/0!</v>
      </c>
      <c r="AW141" s="208">
        <f t="shared" si="87"/>
        <v>0</v>
      </c>
      <c r="AX141" s="208" t="e">
        <f t="shared" si="88"/>
        <v>#DIV/0!</v>
      </c>
      <c r="AY141" s="208">
        <v>0.25</v>
      </c>
      <c r="AZ141" s="207" t="s">
        <v>764</v>
      </c>
      <c r="BA141" s="205">
        <v>0</v>
      </c>
      <c r="BB141" s="229"/>
      <c r="BC141" s="229"/>
      <c r="BD141" s="208">
        <f t="shared" si="89"/>
        <v>0</v>
      </c>
      <c r="BE141" s="208" t="e">
        <f t="shared" si="90"/>
        <v>#DIV/0!</v>
      </c>
      <c r="BF141" s="208">
        <f t="shared" si="91"/>
        <v>0</v>
      </c>
      <c r="BG141" s="208" t="e">
        <f t="shared" si="92"/>
        <v>#DIV/0!</v>
      </c>
      <c r="BH141" s="231">
        <f t="shared" si="68"/>
        <v>0</v>
      </c>
      <c r="BI141" s="231" t="str">
        <f t="shared" si="69"/>
        <v>No Prog ni Ejec</v>
      </c>
      <c r="BJ141" s="231">
        <f t="shared" si="70"/>
        <v>0</v>
      </c>
      <c r="BK141" s="231" t="str">
        <f t="shared" si="71"/>
        <v>No Prog ni Ejec</v>
      </c>
      <c r="BL141" s="231">
        <f t="shared" si="72"/>
        <v>0</v>
      </c>
      <c r="BM141" s="231" t="str">
        <f t="shared" si="73"/>
        <v>No Prog ni Ejec</v>
      </c>
      <c r="BN141" s="231">
        <f t="shared" si="74"/>
        <v>0</v>
      </c>
      <c r="BO141" s="231" t="str">
        <f t="shared" si="75"/>
        <v>No Prog ni Ejec</v>
      </c>
      <c r="BP141" s="234"/>
      <c r="BQ141" s="228"/>
    </row>
    <row r="142" spans="1:69" ht="210" x14ac:dyDescent="0.25">
      <c r="A142" s="220">
        <v>11900</v>
      </c>
      <c r="B142" s="203" t="s">
        <v>349</v>
      </c>
      <c r="C142" s="202" t="s">
        <v>357</v>
      </c>
      <c r="D142" s="203" t="s">
        <v>146</v>
      </c>
      <c r="E142" s="202" t="s">
        <v>701</v>
      </c>
      <c r="F142" s="203" t="s">
        <v>712</v>
      </c>
      <c r="G142" s="204" t="s">
        <v>123</v>
      </c>
      <c r="H142" s="208">
        <v>1</v>
      </c>
      <c r="I142" s="202" t="s">
        <v>707</v>
      </c>
      <c r="J142" s="203" t="s">
        <v>468</v>
      </c>
      <c r="K142" s="205">
        <v>150000000</v>
      </c>
      <c r="L142" s="206">
        <v>1</v>
      </c>
      <c r="M142" s="203" t="s">
        <v>46</v>
      </c>
      <c r="N142" s="203" t="s">
        <v>74</v>
      </c>
      <c r="O142" s="203" t="s">
        <v>21</v>
      </c>
      <c r="P142" s="203" t="s">
        <v>36</v>
      </c>
      <c r="Q142" s="203" t="s">
        <v>229</v>
      </c>
      <c r="R142" s="203" t="s">
        <v>182</v>
      </c>
      <c r="S142" s="203" t="s">
        <v>99</v>
      </c>
      <c r="T142" s="206">
        <v>1</v>
      </c>
      <c r="U142" s="246" t="str">
        <f t="shared" si="76"/>
        <v xml:space="preserve">Ejercer la representación judicial, contestación y seguimiento de trámite del recurso extraordinario de casación para las sentencias que resulten adveras a la Administradora de Recursos del Sistema General de Seguridad Social - ADRES, y sobre las cuales sea procedente su interposición; así  como asesoras y ejercer la representación judicial en procesos cuya relevancia y asuntos requieran de su intervención para la adecuada defensa de los intereses de dicha Entidad. </v>
      </c>
      <c r="V142" s="247">
        <f t="shared" si="77"/>
        <v>150000000</v>
      </c>
      <c r="W142" s="207" t="s">
        <v>117</v>
      </c>
      <c r="X142" s="208">
        <v>0.25</v>
      </c>
      <c r="Y142" s="207" t="s">
        <v>468</v>
      </c>
      <c r="Z142" s="205">
        <f>+V142*X142</f>
        <v>37500000</v>
      </c>
      <c r="AA142" s="229"/>
      <c r="AB142" s="229"/>
      <c r="AC142" s="230">
        <f t="shared" si="56"/>
        <v>0</v>
      </c>
      <c r="AD142" s="208">
        <f t="shared" si="78"/>
        <v>0</v>
      </c>
      <c r="AE142" s="208">
        <f t="shared" si="79"/>
        <v>0</v>
      </c>
      <c r="AF142" s="208">
        <f t="shared" si="80"/>
        <v>0</v>
      </c>
      <c r="AG142" s="208">
        <v>0.25</v>
      </c>
      <c r="AH142" s="207" t="s">
        <v>468</v>
      </c>
      <c r="AI142" s="205">
        <v>37500000</v>
      </c>
      <c r="AJ142" s="229"/>
      <c r="AK142" s="229"/>
      <c r="AL142" s="208">
        <f t="shared" si="81"/>
        <v>0</v>
      </c>
      <c r="AM142" s="208">
        <f t="shared" si="82"/>
        <v>0</v>
      </c>
      <c r="AN142" s="208">
        <f t="shared" si="83"/>
        <v>0</v>
      </c>
      <c r="AO142" s="208">
        <f t="shared" si="84"/>
        <v>0</v>
      </c>
      <c r="AP142" s="208">
        <v>0.25</v>
      </c>
      <c r="AQ142" s="207" t="s">
        <v>468</v>
      </c>
      <c r="AR142" s="205">
        <v>37500000</v>
      </c>
      <c r="AS142" s="229"/>
      <c r="AT142" s="229"/>
      <c r="AU142" s="208">
        <f t="shared" si="85"/>
        <v>0</v>
      </c>
      <c r="AV142" s="208">
        <f t="shared" si="86"/>
        <v>0</v>
      </c>
      <c r="AW142" s="208">
        <f t="shared" si="87"/>
        <v>0</v>
      </c>
      <c r="AX142" s="208">
        <f t="shared" si="88"/>
        <v>0</v>
      </c>
      <c r="AY142" s="208">
        <v>0.25</v>
      </c>
      <c r="AZ142" s="207" t="s">
        <v>468</v>
      </c>
      <c r="BA142" s="205">
        <v>37500000</v>
      </c>
      <c r="BB142" s="229"/>
      <c r="BC142" s="229"/>
      <c r="BD142" s="208">
        <f t="shared" si="89"/>
        <v>0</v>
      </c>
      <c r="BE142" s="208">
        <f t="shared" si="90"/>
        <v>0</v>
      </c>
      <c r="BF142" s="208">
        <f t="shared" si="91"/>
        <v>0</v>
      </c>
      <c r="BG142" s="208">
        <f t="shared" si="92"/>
        <v>0</v>
      </c>
      <c r="BH142" s="231">
        <f t="shared" si="68"/>
        <v>0</v>
      </c>
      <c r="BI142" s="231">
        <f t="shared" si="69"/>
        <v>0</v>
      </c>
      <c r="BJ142" s="231">
        <f t="shared" si="70"/>
        <v>0</v>
      </c>
      <c r="BK142" s="231">
        <f t="shared" si="71"/>
        <v>0</v>
      </c>
      <c r="BL142" s="231">
        <f t="shared" si="72"/>
        <v>0</v>
      </c>
      <c r="BM142" s="231">
        <f t="shared" si="73"/>
        <v>0</v>
      </c>
      <c r="BN142" s="231">
        <f t="shared" si="74"/>
        <v>0</v>
      </c>
      <c r="BO142" s="231">
        <f t="shared" si="75"/>
        <v>0</v>
      </c>
      <c r="BP142" s="234"/>
      <c r="BQ142" s="228"/>
    </row>
    <row r="143" spans="1:69" ht="180" x14ac:dyDescent="0.25">
      <c r="A143" s="220">
        <v>11900</v>
      </c>
      <c r="B143" s="203" t="s">
        <v>349</v>
      </c>
      <c r="C143" s="202" t="s">
        <v>357</v>
      </c>
      <c r="D143" s="203" t="s">
        <v>146</v>
      </c>
      <c r="E143" s="202" t="s">
        <v>721</v>
      </c>
      <c r="F143" s="203" t="s">
        <v>709</v>
      </c>
      <c r="G143" s="204" t="s">
        <v>123</v>
      </c>
      <c r="H143" s="208">
        <v>1</v>
      </c>
      <c r="I143" s="202" t="s">
        <v>708</v>
      </c>
      <c r="J143" s="203" t="s">
        <v>374</v>
      </c>
      <c r="K143" s="205">
        <v>144328579</v>
      </c>
      <c r="L143" s="206">
        <v>1</v>
      </c>
      <c r="M143" s="203" t="s">
        <v>46</v>
      </c>
      <c r="N143" s="203" t="s">
        <v>74</v>
      </c>
      <c r="O143" s="203" t="s">
        <v>21</v>
      </c>
      <c r="P143" s="203" t="s">
        <v>36</v>
      </c>
      <c r="Q143" s="203" t="s">
        <v>229</v>
      </c>
      <c r="R143" s="203" t="s">
        <v>182</v>
      </c>
      <c r="S143" s="203" t="s">
        <v>99</v>
      </c>
      <c r="T143" s="206">
        <v>1</v>
      </c>
      <c r="U143" s="246" t="str">
        <f t="shared" si="76"/>
        <v>Prestar el servicio especializado de vigilancia judicial en cada uno de los procesos que cursan en los despachos judiciales de departamentos, ciudades y municipios del país, garantizando el reporte oportuno de todas las actuaciones, trámites y decisiones que se generen en los procesos judiciales en que sea parte la Administradora de los Recursos del Sistema General de Seguridad Social en Salud – ADRES o contra el entonces FOSYGA .</v>
      </c>
      <c r="V143" s="247">
        <f t="shared" si="77"/>
        <v>144328579</v>
      </c>
      <c r="W143" s="207" t="s">
        <v>117</v>
      </c>
      <c r="X143" s="208">
        <v>0.25</v>
      </c>
      <c r="Y143" s="207" t="s">
        <v>374</v>
      </c>
      <c r="Z143" s="205">
        <f>+V143*X143</f>
        <v>36082144.75</v>
      </c>
      <c r="AA143" s="229"/>
      <c r="AB143" s="229"/>
      <c r="AC143" s="230">
        <f t="shared" si="56"/>
        <v>0</v>
      </c>
      <c r="AD143" s="208">
        <f t="shared" si="78"/>
        <v>0</v>
      </c>
      <c r="AE143" s="208">
        <f t="shared" si="79"/>
        <v>0</v>
      </c>
      <c r="AF143" s="208">
        <f t="shared" si="80"/>
        <v>0</v>
      </c>
      <c r="AG143" s="208">
        <v>0.25</v>
      </c>
      <c r="AH143" s="207" t="s">
        <v>374</v>
      </c>
      <c r="AI143" s="205">
        <v>36082144.75</v>
      </c>
      <c r="AJ143" s="229"/>
      <c r="AK143" s="229"/>
      <c r="AL143" s="208">
        <f>+(AJ143/AG143)</f>
        <v>0</v>
      </c>
      <c r="AM143" s="208">
        <f>+(AK143/AI143)</f>
        <v>0</v>
      </c>
      <c r="AN143" s="208">
        <f>+(AJ143+AA143)/T143</f>
        <v>0</v>
      </c>
      <c r="AO143" s="208">
        <f>+(AK143+AB143)/V143</f>
        <v>0</v>
      </c>
      <c r="AP143" s="208">
        <v>0.25</v>
      </c>
      <c r="AQ143" s="207" t="s">
        <v>374</v>
      </c>
      <c r="AR143" s="205">
        <v>36082144.75</v>
      </c>
      <c r="AS143" s="229"/>
      <c r="AT143" s="229"/>
      <c r="AU143" s="208">
        <f t="shared" si="85"/>
        <v>0</v>
      </c>
      <c r="AV143" s="208">
        <f t="shared" si="86"/>
        <v>0</v>
      </c>
      <c r="AW143" s="208">
        <f t="shared" si="87"/>
        <v>0</v>
      </c>
      <c r="AX143" s="208">
        <f t="shared" si="88"/>
        <v>0</v>
      </c>
      <c r="AY143" s="208">
        <v>0.25</v>
      </c>
      <c r="AZ143" s="207" t="s">
        <v>374</v>
      </c>
      <c r="BA143" s="205">
        <v>36082144.75</v>
      </c>
      <c r="BB143" s="229"/>
      <c r="BC143" s="229"/>
      <c r="BD143" s="208">
        <f t="shared" si="89"/>
        <v>0</v>
      </c>
      <c r="BE143" s="208">
        <f t="shared" si="90"/>
        <v>0</v>
      </c>
      <c r="BF143" s="208">
        <f t="shared" si="91"/>
        <v>0</v>
      </c>
      <c r="BG143" s="208">
        <f t="shared" si="92"/>
        <v>0</v>
      </c>
      <c r="BH143" s="231">
        <f t="shared" si="68"/>
        <v>0</v>
      </c>
      <c r="BI143" s="231">
        <f t="shared" si="69"/>
        <v>0</v>
      </c>
      <c r="BJ143" s="231">
        <f t="shared" si="70"/>
        <v>0</v>
      </c>
      <c r="BK143" s="231">
        <f t="shared" si="71"/>
        <v>0</v>
      </c>
      <c r="BL143" s="231">
        <f t="shared" si="72"/>
        <v>0</v>
      </c>
      <c r="BM143" s="231">
        <f t="shared" si="73"/>
        <v>0</v>
      </c>
      <c r="BN143" s="231">
        <f t="shared" si="74"/>
        <v>0</v>
      </c>
      <c r="BO143" s="231">
        <f t="shared" si="75"/>
        <v>0</v>
      </c>
      <c r="BP143" s="234"/>
      <c r="BQ143" s="228"/>
    </row>
    <row r="144" spans="1:69" ht="123.75" customHeight="1" thickBot="1" x14ac:dyDescent="0.3">
      <c r="A144" s="221">
        <v>11900</v>
      </c>
      <c r="B144" s="222" t="s">
        <v>349</v>
      </c>
      <c r="C144" s="223" t="s">
        <v>357</v>
      </c>
      <c r="D144" s="222" t="s">
        <v>146</v>
      </c>
      <c r="E144" s="223" t="s">
        <v>710</v>
      </c>
      <c r="F144" s="222" t="s">
        <v>713</v>
      </c>
      <c r="G144" s="224" t="s">
        <v>123</v>
      </c>
      <c r="H144" s="225">
        <v>1</v>
      </c>
      <c r="I144" s="223" t="s">
        <v>711</v>
      </c>
      <c r="J144" s="222" t="s">
        <v>375</v>
      </c>
      <c r="K144" s="226">
        <v>163716856</v>
      </c>
      <c r="L144" s="227">
        <v>1</v>
      </c>
      <c r="M144" s="222" t="s">
        <v>46</v>
      </c>
      <c r="N144" s="222" t="s">
        <v>74</v>
      </c>
      <c r="O144" s="222" t="s">
        <v>21</v>
      </c>
      <c r="P144" s="222" t="s">
        <v>36</v>
      </c>
      <c r="Q144" s="222" t="s">
        <v>229</v>
      </c>
      <c r="R144" s="222" t="s">
        <v>714</v>
      </c>
      <c r="S144" s="222" t="s">
        <v>99</v>
      </c>
      <c r="T144" s="227">
        <v>1</v>
      </c>
      <c r="U144" s="261" t="str">
        <f t="shared" si="76"/>
        <v>Ejercer la representación judicial en los procesos penales en que sea parte la Administradora de los Recursos del Sistema General de Seguridad Social en Salud – Administradora de los Recursos del Sistema General de Seguridad Social en Salud - ADRES.</v>
      </c>
      <c r="V144" s="262">
        <f t="shared" si="77"/>
        <v>163716856</v>
      </c>
      <c r="W144" s="235" t="s">
        <v>117</v>
      </c>
      <c r="X144" s="225">
        <v>0.25</v>
      </c>
      <c r="Y144" s="235" t="s">
        <v>375</v>
      </c>
      <c r="Z144" s="226">
        <f>+X144*V144</f>
        <v>40929214</v>
      </c>
      <c r="AA144" s="236"/>
      <c r="AB144" s="236"/>
      <c r="AC144" s="237">
        <f t="shared" si="56"/>
        <v>0</v>
      </c>
      <c r="AD144" s="225">
        <f t="shared" si="78"/>
        <v>0</v>
      </c>
      <c r="AE144" s="225">
        <f t="shared" si="79"/>
        <v>0</v>
      </c>
      <c r="AF144" s="225">
        <f t="shared" si="80"/>
        <v>0</v>
      </c>
      <c r="AG144" s="225">
        <v>0.25</v>
      </c>
      <c r="AH144" s="235" t="s">
        <v>375</v>
      </c>
      <c r="AI144" s="226">
        <v>40929214</v>
      </c>
      <c r="AJ144" s="236"/>
      <c r="AK144" s="236"/>
      <c r="AL144" s="225">
        <f t="shared" si="81"/>
        <v>0</v>
      </c>
      <c r="AM144" s="225">
        <f t="shared" si="82"/>
        <v>0</v>
      </c>
      <c r="AN144" s="225">
        <f t="shared" si="83"/>
        <v>0</v>
      </c>
      <c r="AO144" s="225">
        <f t="shared" si="84"/>
        <v>0</v>
      </c>
      <c r="AP144" s="225">
        <v>0.25</v>
      </c>
      <c r="AQ144" s="235" t="s">
        <v>375</v>
      </c>
      <c r="AR144" s="226">
        <v>40929214</v>
      </c>
      <c r="AS144" s="236"/>
      <c r="AT144" s="236"/>
      <c r="AU144" s="225">
        <f t="shared" si="85"/>
        <v>0</v>
      </c>
      <c r="AV144" s="225">
        <f t="shared" si="86"/>
        <v>0</v>
      </c>
      <c r="AW144" s="225">
        <f t="shared" si="87"/>
        <v>0</v>
      </c>
      <c r="AX144" s="225">
        <f t="shared" si="88"/>
        <v>0</v>
      </c>
      <c r="AY144" s="225">
        <v>0.25</v>
      </c>
      <c r="AZ144" s="235" t="s">
        <v>375</v>
      </c>
      <c r="BA144" s="226">
        <v>40929214</v>
      </c>
      <c r="BB144" s="236"/>
      <c r="BC144" s="236"/>
      <c r="BD144" s="225">
        <f t="shared" si="89"/>
        <v>0</v>
      </c>
      <c r="BE144" s="225">
        <f t="shared" si="90"/>
        <v>0</v>
      </c>
      <c r="BF144" s="225">
        <f t="shared" si="91"/>
        <v>0</v>
      </c>
      <c r="BG144" s="225">
        <f t="shared" si="92"/>
        <v>0</v>
      </c>
      <c r="BH144" s="238">
        <f t="shared" si="68"/>
        <v>0</v>
      </c>
      <c r="BI144" s="238">
        <f t="shared" si="69"/>
        <v>0</v>
      </c>
      <c r="BJ144" s="238">
        <f t="shared" si="70"/>
        <v>0</v>
      </c>
      <c r="BK144" s="238">
        <f t="shared" si="71"/>
        <v>0</v>
      </c>
      <c r="BL144" s="238">
        <f t="shared" si="72"/>
        <v>0</v>
      </c>
      <c r="BM144" s="238">
        <f t="shared" si="73"/>
        <v>0</v>
      </c>
      <c r="BN144" s="238">
        <f t="shared" si="74"/>
        <v>0</v>
      </c>
      <c r="BO144" s="238">
        <f t="shared" si="75"/>
        <v>0</v>
      </c>
      <c r="BP144" s="239"/>
      <c r="BQ144" s="228"/>
    </row>
    <row r="145" spans="11:34" x14ac:dyDescent="0.25">
      <c r="K145" s="48"/>
      <c r="AH145" s="217"/>
    </row>
    <row r="146" spans="11:34" x14ac:dyDescent="0.25">
      <c r="K146" s="48"/>
    </row>
    <row r="147" spans="11:34" x14ac:dyDescent="0.25">
      <c r="K147" s="48"/>
    </row>
    <row r="148" spans="11:34" x14ac:dyDescent="0.25">
      <c r="K148" s="148"/>
    </row>
    <row r="150" spans="11:34" x14ac:dyDescent="0.25">
      <c r="K150" s="48"/>
    </row>
    <row r="157" spans="11:34" x14ac:dyDescent="0.25">
      <c r="K157" s="48"/>
    </row>
    <row r="159" spans="11:34" x14ac:dyDescent="0.25">
      <c r="K159" s="48"/>
    </row>
    <row r="161" spans="11:11" x14ac:dyDescent="0.25">
      <c r="K161" s="48"/>
    </row>
    <row r="162" spans="11:11" x14ac:dyDescent="0.25">
      <c r="K162" s="129"/>
    </row>
    <row r="163" spans="11:11" x14ac:dyDescent="0.25">
      <c r="K163" s="48"/>
    </row>
  </sheetData>
  <autoFilter ref="A7:BP144"/>
  <mergeCells count="10">
    <mergeCell ref="X6:AF6"/>
    <mergeCell ref="AP6:AX6"/>
    <mergeCell ref="AG6:AO6"/>
    <mergeCell ref="AY6:BG6"/>
    <mergeCell ref="BH6:BO6"/>
    <mergeCell ref="D5:M5"/>
    <mergeCell ref="K127:K129"/>
    <mergeCell ref="L127:L129"/>
    <mergeCell ref="K122:K126"/>
    <mergeCell ref="L122:L126"/>
  </mergeCells>
  <conditionalFormatting sqref="BH8:BO8">
    <cfRule type="cellIs" dxfId="17" priority="13" operator="equal">
      <formula>#REF!</formula>
    </cfRule>
    <cfRule type="cellIs" dxfId="16" priority="14" operator="greaterThan">
      <formula>1</formula>
    </cfRule>
    <cfRule type="cellIs" dxfId="15" priority="15" operator="equal">
      <formula>100%</formula>
    </cfRule>
    <cfRule type="cellIs" dxfId="14" priority="16" operator="between">
      <formula>80%</formula>
      <formula>99%</formula>
    </cfRule>
    <cfRule type="cellIs" dxfId="13" priority="17" operator="between">
      <formula>0%</formula>
      <formula>79%</formula>
    </cfRule>
  </conditionalFormatting>
  <conditionalFormatting sqref="BH9:BO144">
    <cfRule type="cellIs" dxfId="5" priority="1" operator="equal">
      <formula>#REF!</formula>
    </cfRule>
    <cfRule type="cellIs" dxfId="4" priority="2" operator="greaterThan">
      <formula>1</formula>
    </cfRule>
    <cfRule type="cellIs" dxfId="3" priority="3" operator="equal">
      <formula>100%</formula>
    </cfRule>
    <cfRule type="cellIs" dxfId="2" priority="4" operator="between">
      <formula>80%</formula>
      <formula>99%</formula>
    </cfRule>
    <cfRule type="cellIs" dxfId="1" priority="5" operator="between">
      <formula>0%</formula>
      <formula>79%</formula>
    </cfRule>
  </conditionalFormatting>
  <pageMargins left="0.7" right="0.7" top="0.75" bottom="0.75" header="0.3" footer="0.3"/>
  <pageSetup paperSize="41" scale="64"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8" operator="containsText" id="{F67FCEFB-1651-46B0-8231-06091BCC6633}">
            <xm:f>NOT(ISERROR(SEARCH(#REF!,BH8)))</xm:f>
            <xm:f>#REF!</xm:f>
            <x14:dxf>
              <font>
                <color theme="4"/>
              </font>
              <fill>
                <patternFill>
                  <bgColor theme="5" tint="0.59996337778862885"/>
                </patternFill>
              </fill>
            </x14:dxf>
          </x14:cfRule>
          <xm:sqref>BH8:BO8</xm:sqref>
        </x14:conditionalFormatting>
        <x14:conditionalFormatting xmlns:xm="http://schemas.microsoft.com/office/excel/2006/main">
          <x14:cfRule type="containsText" priority="6" operator="containsText" id="{10A82948-86A0-4F30-9169-B4279AB34CFD}">
            <xm:f>NOT(ISERROR(SEARCH(#REF!,BH9)))</xm:f>
            <xm:f>#REF!</xm:f>
            <x14:dxf>
              <font>
                <color theme="4"/>
              </font>
              <fill>
                <patternFill>
                  <bgColor theme="5" tint="0.59996337778862885"/>
                </patternFill>
              </fill>
            </x14:dxf>
          </x14:cfRule>
          <xm:sqref>BH9:BO144</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'TAB. REF. PA'!$D$3:$D$9</xm:f>
          </x14:formula1>
          <xm:sqref>D8:D9 D110:D117 D134:D137 D86:D88 D91:D105</xm:sqref>
        </x14:dataValidation>
        <x14:dataValidation type="list" allowBlank="1" showInputMessage="1" showErrorMessage="1">
          <x14:formula1>
            <xm:f>'D:\Users\ricardo.triana\Documents\ADRES\Plan de Accion\Plan Accion 2018\[Plan Accion ADRES Vigencia 2018 DGRFS 17-01-18.xlsx]TAB. REF. PA'!#REF!</xm:f>
          </x14:formula1>
          <xm:sqref>D10:D42</xm:sqref>
        </x14:dataValidation>
        <x14:dataValidation type="list" allowBlank="1" showInputMessage="1" showErrorMessage="1">
          <x14:formula1>
            <xm:f>'D:\Users\ricardo.triana\Documents\ADRES\Plan de Accion\Plan Accion 2018\[Plan Accion ADRES Vigencia 2018 DLG 17-01-18.xlsx]TAB. REF. PA'!#REF!</xm:f>
          </x14:formula1>
          <xm:sqref>D43:D61</xm:sqref>
        </x14:dataValidation>
        <x14:dataValidation type="list" allowBlank="1" showInputMessage="1" showErrorMessage="1">
          <x14:formula1>
            <xm:f>'C:\Users\Ricardo.triana\AppData\Local\Microsoft\Windows\INetCache\Content.Outlook\NSJG1V0A\[Plan Accion ADRES DOP 24-01-2018.xlsx]TAB. REF. PA'!#REF!</xm:f>
          </x14:formula1>
          <xm:sqref>D62:D72</xm:sqref>
        </x14:dataValidation>
        <x14:dataValidation type="list" allowBlank="1" showInputMessage="1" showErrorMessage="1">
          <x14:formula1>
            <xm:f>'TAB. REF. PA'!$S$3:$S$53</xm:f>
          </x14:formula1>
          <xm:sqref>R105 R44:R61 R8:R42 R110:R117 R134:R137 R86:R88 R91:R100</xm:sqref>
        </x14:dataValidation>
        <x14:dataValidation type="list" allowBlank="1" showInputMessage="1" showErrorMessage="1">
          <x14:formula1>
            <xm:f>'TAB. REF. PA'!$S$3:$S$67</xm:f>
          </x14:formula1>
          <xm:sqref>R62:R72</xm:sqref>
        </x14:dataValidation>
        <x14:dataValidation type="list" allowBlank="1" showInputMessage="1" showErrorMessage="1">
          <x14:formula1>
            <xm:f>'TAB. REF. PA'!$W$3:$W$7</xm:f>
          </x14:formula1>
          <xm:sqref>W134:W137 W8:W72 W75 W77:W117</xm:sqref>
        </x14:dataValidation>
        <x14:dataValidation type="list" allowBlank="1" showInputMessage="1" showErrorMessage="1">
          <x14:formula1>
            <xm:f>'TAB. REF. PA'!$F$3:$F$10</xm:f>
          </x14:formula1>
          <xm:sqref>M8:M72 M107:M108 M110:M117 M134:M139 M86:M88 M91:M105</xm:sqref>
        </x14:dataValidation>
        <x14:dataValidation type="list" allowBlank="1" showInputMessage="1" showErrorMessage="1">
          <x14:formula1>
            <xm:f>'TAB. REF. PA'!$H$3:$H$21</xm:f>
          </x14:formula1>
          <xm:sqref>N8:N72 N107:N108 N110:N117 N134:N139 N86:N88 N91:N105</xm:sqref>
        </x14:dataValidation>
        <x14:dataValidation type="list" allowBlank="1" showInputMessage="1" showErrorMessage="1">
          <x14:formula1>
            <xm:f>'TAB. REF. PA'!$J$3:$J$6</xm:f>
          </x14:formula1>
          <xm:sqref>O8:O72 O107:O108 O110:O117 O134:O139 O86:O88 O91:O105</xm:sqref>
        </x14:dataValidation>
        <x14:dataValidation type="list" allowBlank="1" showInputMessage="1" showErrorMessage="1">
          <x14:formula1>
            <xm:f>'TAB. REF. PA'!$L$3:$L$11</xm:f>
          </x14:formula1>
          <xm:sqref>P8:P72 P107:P108 P110:P117 P134:P139 P86:P88 P91:P105</xm:sqref>
        </x14:dataValidation>
        <x14:dataValidation type="list" allowBlank="1" showInputMessage="1" showErrorMessage="1">
          <x14:formula1>
            <xm:f>'TAB. REF. PA'!$N$3:$N$25</xm:f>
          </x14:formula1>
          <xm:sqref>Q8:Q72 Q107:Q108 Q110:Q117 Q134:Q139 Q86:Q88 Q91:Q105</xm:sqref>
        </x14:dataValidation>
        <x14:dataValidation type="list" allowBlank="1" showInputMessage="1" showErrorMessage="1">
          <x14:formula1>
            <xm:f>'TAB. REF. PA'!$U$3:$U$24</xm:f>
          </x14:formula1>
          <xm:sqref>S8:S72 S105 S102:S103 S110:S117 S134:S137 S86:S88 S91:S100</xm:sqref>
        </x14:dataValidation>
        <x14:dataValidation type="list" allowBlank="1" showInputMessage="1" showErrorMessage="1">
          <x14:formula1>
            <xm:f>'TAB. REF. PA'!$A$3:$A$14</xm:f>
          </x14:formula1>
          <xm:sqref>A8:A72 A110:A117 A134:A137 A86:A88 A91:A105</xm:sqref>
        </x14:dataValidation>
        <x14:dataValidation type="list" allowBlank="1" showInputMessage="1" showErrorMessage="1">
          <x14:formula1>
            <xm:f>'C:\Users\norela.briceno\Documents\Plan de acción\[Plan Accion ADRES Vigencia 2018 Preliminar DTIC ADRES 25-01-18.xlsx]TAB. REF. PA'!#REF!</xm:f>
          </x14:formula1>
          <xm:sqref>M73:S85 A73:A85 D73:D85 W73:W74 W76</xm:sqref>
        </x14:dataValidation>
        <x14:dataValidation type="list" allowBlank="1" showInputMessage="1" showErrorMessage="1">
          <x14:formula1>
            <xm:f>'C:\Users\norela.briceno\Documents\Plan de acción\Plan Accion 2018\[Plan Accion ADRES - DAF Gestión Documental.xlsx]TAB. REF. PA'!#REF!</xm:f>
          </x14:formula1>
          <xm:sqref>M106:S106 M109:S109 A106 A109 A138:A139 D106 D109 D138:D139</xm:sqref>
        </x14:dataValidation>
        <x14:dataValidation type="list" allowBlank="1" showInputMessage="1" showErrorMessage="1">
          <x14:formula1>
            <xm:f>'C:\Users\norela.briceno\Documents\Plan de acción\Plan Accion 2018\[Plan Accion ADRES Vigencia 2018 26-01-18 Atención al Ciudadano.xlsx]TAB. REF. PA'!#REF!</xm:f>
          </x14:formula1>
          <xm:sqref>D107:D108 S108 A107:A108 R107</xm:sqref>
        </x14:dataValidation>
        <x14:dataValidation type="list" allowBlank="1" showInputMessage="1" showErrorMessage="1">
          <x14:formula1>
            <xm:f>'D:\Users\Alicia.benitez\Documents\PLAN DE ACCION\[Atencion al Ciudadano.XLSX]TAB. REF. PA'!#REF!</xm:f>
          </x14:formula1>
          <xm:sqref>S107</xm:sqref>
        </x14:dataValidation>
        <x14:dataValidation type="list" allowBlank="1" showInputMessage="1" showErrorMessage="1">
          <x14:formula1>
            <xm:f>'D:\Users\Alicia.benitez\Documents\PLAN DE ACCION\[Apoyo Logistico.xlsx]TAB. REF. PA'!#REF!</xm:f>
          </x14:formula1>
          <xm:sqref>R108 R138:R139</xm:sqref>
        </x14:dataValidation>
        <x14:dataValidation type="list" allowBlank="1" showInputMessage="1" showErrorMessage="1">
          <x14:formula1>
            <xm:f>'C:\Users\norela.briceno\AppData\Local\Microsoft\Windows\INetCache\Content.Outlook\FBI6K8AZ\[PLAN DE ACCION TALENTO HUMANO OK.xlsx]TAB. REF. PA'!#REF!</xm:f>
          </x14:formula1>
          <xm:sqref>R101:R102 S138:S139 S101</xm:sqref>
        </x14:dataValidation>
        <x14:dataValidation type="list" allowBlank="1" showInputMessage="1" showErrorMessage="1">
          <x14:formula1>
            <xm:f>'C:\Users\norela.briceno\Documents\Plan de acción\[Plan Accion ADRES - DAF y OAJ.xlsx]TAB. REF. PA'!#REF!</xm:f>
          </x14:formula1>
          <xm:sqref>R103 D89:D90 M118:Q133 S118:S133 A118:A133 D118:D133 M89:S90 R121:R129 A89:A90 W118:W133 W138:W139 W142:W144</xm:sqref>
        </x14:dataValidation>
        <x14:dataValidation type="list" allowBlank="1" showInputMessage="1" showErrorMessage="1">
          <x14:formula1>
            <xm:f>'C:\Users\norela.briceno\AppData\Local\Microsoft\Windows\INetCache\Content.Outlook\FBI6K8AZ\[Plan Accion ADRES Vigencia 2018 ADRES 26-01-18 JCB.xlsx]TAB. REF. PA'!#REF!</xm:f>
          </x14:formula1>
          <xm:sqref>R104:S104</xm:sqref>
        </x14:dataValidation>
        <x14:dataValidation type="list" allowBlank="1" showInputMessage="1" showErrorMessage="1">
          <x14:formula1>
            <xm:f>'TAB. REF. PA'!$S$3:$S$66</xm:f>
          </x14:formula1>
          <xm:sqref>R43</xm:sqref>
        </x14:dataValidation>
        <x14:dataValidation type="list" allowBlank="1" showInputMessage="1" showErrorMessage="1">
          <x14:formula1>
            <xm:f>'TAB. REF. PA'!$S$3:$S$65</xm:f>
          </x14:formula1>
          <xm:sqref>R142:R144 R118:R120 R130:R131</xm:sqref>
        </x14:dataValidation>
        <x14:dataValidation type="list" allowBlank="1" showInputMessage="1" showErrorMessage="1">
          <x14:formula1>
            <xm:f>'D:\Users\magdiela.delacarrera\Documents\PLAN DE ACCIÓN GRUPO COBRO COACTIVO\[Copia de Plan Accion ADRES Vigencia 2018 Cobro Coactivo 15-01-18 remitido x Ricardo.xlsx]TAB. REF. PA'!#REF!</xm:f>
          </x14:formula1>
          <xm:sqref>R132 D133 D140:D144 A133 A140:A144 M133:S133 W140:W141 M142:Q144 S142:S144 M140:S141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topLeftCell="B4" workbookViewId="0">
      <selection activeCell="G13" sqref="G13:H14"/>
    </sheetView>
  </sheetViews>
  <sheetFormatPr baseColWidth="10" defaultRowHeight="15" x14ac:dyDescent="0.25"/>
  <cols>
    <col min="1" max="1" width="48.140625" customWidth="1"/>
    <col min="2" max="2" width="16.28515625" style="20" customWidth="1"/>
    <col min="4" max="4" width="34.28515625" bestFit="1" customWidth="1"/>
    <col min="5" max="5" width="15.140625" style="20" bestFit="1" customWidth="1"/>
    <col min="6" max="6" width="33.85546875" customWidth="1"/>
    <col min="7" max="7" width="15.140625" style="20" bestFit="1" customWidth="1"/>
    <col min="8" max="8" width="14.140625" bestFit="1" customWidth="1"/>
  </cols>
  <sheetData>
    <row r="2" spans="1:8" x14ac:dyDescent="0.25">
      <c r="D2" s="180"/>
      <c r="E2" s="181"/>
      <c r="F2" s="182" t="s">
        <v>734</v>
      </c>
      <c r="G2" s="183"/>
      <c r="H2" s="184"/>
    </row>
    <row r="3" spans="1:8" ht="15.75" thickBot="1" x14ac:dyDescent="0.3">
      <c r="A3" t="s">
        <v>722</v>
      </c>
      <c r="B3" s="20" t="s">
        <v>735</v>
      </c>
      <c r="D3" t="s">
        <v>3</v>
      </c>
      <c r="E3" s="20">
        <f>+GETPIVOTDATA("Valor total estimado ",$A$3,"Dependencia ADRES","Dirección General")</f>
        <v>500000000</v>
      </c>
      <c r="F3" s="133" t="s">
        <v>3</v>
      </c>
      <c r="G3" s="134">
        <v>500000000</v>
      </c>
      <c r="H3" s="135">
        <f>+E3-G3</f>
        <v>0</v>
      </c>
    </row>
    <row r="4" spans="1:8" x14ac:dyDescent="0.25">
      <c r="A4" s="128" t="s">
        <v>29</v>
      </c>
      <c r="B4" s="20">
        <v>3793739894.5</v>
      </c>
      <c r="D4" s="128" t="s">
        <v>29</v>
      </c>
      <c r="E4" s="20">
        <f>+GETPIVOTDATA("Valor total estimado ",$A$3,"Dependencia ADRES","Dirección Administrativa y Financiera")+GETPIVOTDATA("Valor total estimado ",$A$3,"Dependencia ADRES","Dirección Administrativa y Financiera - Grupo de Contratación")+GETPIVOTDATA("Valor total estimado ",$A$3,"Dependencia ADRES","Dirección Administrativa y Financiera - Grupo de Talento Humano")</f>
        <v>5154732198.5</v>
      </c>
      <c r="F4" s="133" t="s">
        <v>29</v>
      </c>
      <c r="G4" s="134">
        <v>5129672798.5</v>
      </c>
      <c r="H4" s="136">
        <f t="shared" ref="H4:H11" si="0">+E4-G4</f>
        <v>25059400</v>
      </c>
    </row>
    <row r="5" spans="1:8" x14ac:dyDescent="0.25">
      <c r="A5" s="128" t="s">
        <v>470</v>
      </c>
      <c r="B5" s="20">
        <v>321766980</v>
      </c>
      <c r="D5" s="128" t="s">
        <v>4</v>
      </c>
      <c r="E5" s="20">
        <f>+GETPIVOTDATA("Valor total estimado ",$A$3,"Dependencia ADRES","Dirección de Gestión de Recursos Financieros de Salud")</f>
        <v>1490946380</v>
      </c>
      <c r="F5" s="133" t="s">
        <v>4</v>
      </c>
      <c r="G5" s="134">
        <v>1184794516</v>
      </c>
      <c r="H5" s="137">
        <f t="shared" si="0"/>
        <v>306151864</v>
      </c>
    </row>
    <row r="6" spans="1:8" x14ac:dyDescent="0.25">
      <c r="A6" s="128" t="s">
        <v>546</v>
      </c>
      <c r="B6" s="20">
        <v>1039225324</v>
      </c>
      <c r="D6" s="128" t="s">
        <v>6</v>
      </c>
      <c r="E6" s="20">
        <f>+GETPIVOTDATA("Valor total estimado ",$A$3,"Dependencia ADRES","Dirección de Gestión de Tecnología de la Información y la Comunicación")</f>
        <v>6222584634</v>
      </c>
      <c r="F6" s="133" t="s">
        <v>6</v>
      </c>
      <c r="G6" s="134">
        <v>5965245278</v>
      </c>
      <c r="H6" s="137">
        <f t="shared" si="0"/>
        <v>257339356</v>
      </c>
    </row>
    <row r="7" spans="1:8" x14ac:dyDescent="0.25">
      <c r="A7" s="128" t="s">
        <v>4</v>
      </c>
      <c r="B7" s="20">
        <v>1490946380</v>
      </c>
      <c r="D7" s="128" t="s">
        <v>26</v>
      </c>
      <c r="E7" s="20">
        <f>+GETPIVOTDATA("Valor total estimado ",$A$3,"Dependencia ADRES","Dirección de Liquidaciones y Garantías - Subdirección de Garantías")+GETPIVOTDATA("Valor total estimado ",$A$3,"Dependencia ADRES","Dirección de Liquidaciones y Garantías - Subdirección de Liquidaciones del Aseguramiento")</f>
        <v>368855224</v>
      </c>
      <c r="F7" s="133" t="s">
        <v>26</v>
      </c>
      <c r="G7" s="134">
        <v>274573156</v>
      </c>
      <c r="H7" s="137">
        <f t="shared" si="0"/>
        <v>94282068</v>
      </c>
    </row>
    <row r="8" spans="1:8" x14ac:dyDescent="0.25">
      <c r="A8" s="128" t="s">
        <v>6</v>
      </c>
      <c r="B8" s="20">
        <v>6222584634</v>
      </c>
      <c r="D8" t="s">
        <v>465</v>
      </c>
      <c r="E8" s="20">
        <f>+GETPIVOTDATA("Valor total estimado ",$A$3,"Dependencia ADRES","Dirección Otras Prestaciones")</f>
        <v>31126827540</v>
      </c>
      <c r="F8" s="133" t="s">
        <v>465</v>
      </c>
      <c r="G8" s="134">
        <v>31045227540</v>
      </c>
      <c r="H8" s="137">
        <f>+E8-G8</f>
        <v>81600000</v>
      </c>
    </row>
    <row r="9" spans="1:8" x14ac:dyDescent="0.25">
      <c r="A9" s="128" t="s">
        <v>456</v>
      </c>
      <c r="B9" s="20">
        <v>86009020</v>
      </c>
      <c r="D9" t="s">
        <v>454</v>
      </c>
      <c r="E9" s="20">
        <f>+GETPIVOTDATA("Valor total estimado ",$A$3,"Dependencia ADRES","Oficina Asesora de Planeación y Control de Riesgo")</f>
        <v>41094712</v>
      </c>
      <c r="F9" s="133" t="s">
        <v>454</v>
      </c>
      <c r="G9" s="134">
        <v>41094712</v>
      </c>
      <c r="H9" s="137">
        <f t="shared" si="0"/>
        <v>0</v>
      </c>
    </row>
    <row r="10" spans="1:8" ht="15.75" thickBot="1" x14ac:dyDescent="0.3">
      <c r="A10" s="128" t="s">
        <v>455</v>
      </c>
      <c r="B10" s="20">
        <v>282846204</v>
      </c>
      <c r="D10" s="128" t="s">
        <v>349</v>
      </c>
      <c r="E10" s="20">
        <f>+GETPIVOTDATA("Valor total estimado ",$A$3,"Dependencia ADRES","Oficina Asesora Jurídica")+GETPIVOTDATA("Valor total estimado ",$A$3,"Dependencia ADRES","Oficina Asesora Jurídica - Grupo de Acciones Constitucionales y Tutelas")+GETPIVOTDATA("Valor total estimado ",$A$3,"Dependencia ADRES","Oficina Asesora Jurídica - Grupo de Cobro Coactivo")+GETPIVOTDATA("Valor total estimado ",$A$3,"Dependencia ADRES","Oficina Asesora Jurídica - Grupo de Representación Judicial")</f>
        <v>2202188951</v>
      </c>
      <c r="F10" s="133" t="s">
        <v>349</v>
      </c>
      <c r="G10" s="134">
        <v>1203517459</v>
      </c>
      <c r="H10" s="138">
        <f t="shared" si="0"/>
        <v>998671492</v>
      </c>
    </row>
    <row r="11" spans="1:8" x14ac:dyDescent="0.25">
      <c r="A11" s="128" t="s">
        <v>3</v>
      </c>
      <c r="B11" s="20">
        <v>500000000</v>
      </c>
      <c r="D11" s="128" t="s">
        <v>736</v>
      </c>
      <c r="E11" s="20">
        <v>200000000</v>
      </c>
      <c r="F11" s="139" t="s">
        <v>736</v>
      </c>
      <c r="G11" s="140">
        <v>200000000</v>
      </c>
      <c r="H11" s="141">
        <f t="shared" si="0"/>
        <v>0</v>
      </c>
    </row>
    <row r="12" spans="1:8" x14ac:dyDescent="0.25">
      <c r="A12" s="128" t="s">
        <v>465</v>
      </c>
      <c r="B12" s="20">
        <v>31126827540</v>
      </c>
    </row>
    <row r="13" spans="1:8" x14ac:dyDescent="0.25">
      <c r="A13" s="128" t="s">
        <v>454</v>
      </c>
      <c r="B13" s="20">
        <v>41094712</v>
      </c>
      <c r="E13" s="20">
        <f>+SUM(E3:E11)</f>
        <v>47307229639.5</v>
      </c>
      <c r="G13" s="20">
        <f>SUM(G3:G11)</f>
        <v>45544125459.5</v>
      </c>
      <c r="H13" s="48">
        <f>E13-G13</f>
        <v>1763104180</v>
      </c>
    </row>
    <row r="14" spans="1:8" x14ac:dyDescent="0.25">
      <c r="A14" s="128" t="s">
        <v>349</v>
      </c>
      <c r="B14" s="20">
        <v>542477052</v>
      </c>
    </row>
    <row r="15" spans="1:8" x14ac:dyDescent="0.25">
      <c r="A15" s="128" t="s">
        <v>466</v>
      </c>
      <c r="B15" s="20">
        <v>307607868</v>
      </c>
    </row>
    <row r="16" spans="1:8" x14ac:dyDescent="0.25">
      <c r="A16" s="128" t="s">
        <v>469</v>
      </c>
      <c r="B16" s="20">
        <v>55760808</v>
      </c>
    </row>
    <row r="17" spans="1:2" x14ac:dyDescent="0.25">
      <c r="A17" s="128" t="s">
        <v>467</v>
      </c>
      <c r="B17" s="20">
        <v>1296343223</v>
      </c>
    </row>
    <row r="18" spans="1:2" x14ac:dyDescent="0.25">
      <c r="A18" s="128" t="s">
        <v>737</v>
      </c>
      <c r="B18" s="20">
        <v>47532004351.5</v>
      </c>
    </row>
    <row r="19" spans="1:2" x14ac:dyDescent="0.25">
      <c r="A19" s="128" t="s">
        <v>723</v>
      </c>
      <c r="B19" s="20">
        <v>94639233991</v>
      </c>
    </row>
    <row r="21" spans="1:2" x14ac:dyDescent="0.25">
      <c r="B21" s="20">
        <f>+GETPIVOTDATA("Valor total estimado ",$A$3,"Dependencia ADRES",)-E13</f>
        <v>224774712</v>
      </c>
    </row>
  </sheetData>
  <mergeCells count="2">
    <mergeCell ref="D2:E2"/>
    <mergeCell ref="F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W69"/>
  <sheetViews>
    <sheetView topLeftCell="P49" workbookViewId="0">
      <selection activeCell="S56" sqref="S56"/>
    </sheetView>
  </sheetViews>
  <sheetFormatPr baseColWidth="10" defaultRowHeight="15" x14ac:dyDescent="0.25"/>
  <cols>
    <col min="1" max="1" width="16.5703125" bestFit="1" customWidth="1"/>
    <col min="2" max="2" width="65.42578125" bestFit="1" customWidth="1"/>
    <col min="3" max="3" width="5.140625" customWidth="1"/>
    <col min="4" max="4" width="43.42578125" customWidth="1"/>
    <col min="5" max="5" width="5.140625" customWidth="1"/>
    <col min="6" max="6" width="30.28515625" customWidth="1"/>
    <col min="7" max="7" width="4.5703125" customWidth="1"/>
    <col min="8" max="8" width="34.5703125" customWidth="1"/>
    <col min="9" max="9" width="4.85546875" customWidth="1"/>
    <col min="10" max="10" width="38.42578125" customWidth="1"/>
    <col min="11" max="11" width="5.5703125" customWidth="1"/>
    <col min="12" max="12" width="38.42578125" customWidth="1"/>
    <col min="13" max="13" width="5" customWidth="1"/>
    <col min="14" max="14" width="37.140625" customWidth="1"/>
    <col min="15" max="15" width="4.28515625" customWidth="1"/>
    <col min="16" max="16" width="15.7109375" customWidth="1"/>
    <col min="17" max="17" width="5.28515625" customWidth="1"/>
    <col min="18" max="18" width="15.5703125" customWidth="1"/>
    <col min="19" max="19" width="56" bestFit="1" customWidth="1"/>
    <col min="20" max="20" width="4.5703125" customWidth="1"/>
    <col min="21" max="21" width="57.28515625" customWidth="1"/>
    <col min="22" max="22" width="4.5703125" customWidth="1"/>
    <col min="23" max="23" width="19.85546875" customWidth="1"/>
  </cols>
  <sheetData>
    <row r="1" spans="1:23" x14ac:dyDescent="0.25">
      <c r="A1" s="191" t="s">
        <v>42</v>
      </c>
      <c r="B1" s="191"/>
      <c r="F1" t="s">
        <v>43</v>
      </c>
      <c r="H1" t="s">
        <v>44</v>
      </c>
      <c r="J1" s="11" t="s">
        <v>65</v>
      </c>
      <c r="L1" s="11" t="s">
        <v>66</v>
      </c>
      <c r="N1" t="s">
        <v>76</v>
      </c>
      <c r="P1" t="s">
        <v>78</v>
      </c>
      <c r="S1" t="s">
        <v>84</v>
      </c>
      <c r="U1" t="s">
        <v>89</v>
      </c>
    </row>
    <row r="2" spans="1:23" s="9" customFormat="1" x14ac:dyDescent="0.25">
      <c r="A2" s="8" t="s">
        <v>25</v>
      </c>
      <c r="B2" s="8" t="s">
        <v>31</v>
      </c>
      <c r="D2" s="8" t="s">
        <v>141</v>
      </c>
      <c r="F2" s="10" t="s">
        <v>53</v>
      </c>
      <c r="H2" s="10" t="s">
        <v>52</v>
      </c>
      <c r="J2" s="10" t="s">
        <v>32</v>
      </c>
      <c r="L2" s="10" t="s">
        <v>33</v>
      </c>
      <c r="N2" s="10" t="s">
        <v>67</v>
      </c>
      <c r="P2" s="10" t="s">
        <v>77</v>
      </c>
      <c r="Q2" s="22"/>
      <c r="S2" s="10" t="s">
        <v>79</v>
      </c>
      <c r="U2" s="10" t="s">
        <v>1</v>
      </c>
      <c r="W2" s="10" t="s">
        <v>113</v>
      </c>
    </row>
    <row r="3" spans="1:23" x14ac:dyDescent="0.25">
      <c r="A3" s="1"/>
      <c r="B3" s="1"/>
      <c r="D3" s="1"/>
      <c r="F3" s="1"/>
      <c r="H3" s="1"/>
      <c r="J3" s="1"/>
      <c r="L3" s="1"/>
      <c r="N3" s="1"/>
      <c r="P3" s="1"/>
      <c r="Q3" s="23"/>
      <c r="S3" s="3" t="s">
        <v>570</v>
      </c>
      <c r="U3" s="1"/>
      <c r="W3" s="1" t="s">
        <v>122</v>
      </c>
    </row>
    <row r="4" spans="1:23" ht="60" x14ac:dyDescent="0.25">
      <c r="A4" s="2">
        <v>11200</v>
      </c>
      <c r="B4" s="2" t="s">
        <v>3</v>
      </c>
      <c r="D4" s="3" t="s">
        <v>144</v>
      </c>
      <c r="F4" s="3" t="s">
        <v>45</v>
      </c>
      <c r="H4" s="3" t="s">
        <v>54</v>
      </c>
      <c r="J4" s="3" t="s">
        <v>34</v>
      </c>
      <c r="L4" s="3" t="s">
        <v>35</v>
      </c>
      <c r="N4" s="3" t="s">
        <v>75</v>
      </c>
      <c r="P4" s="1"/>
      <c r="Q4" s="23"/>
      <c r="S4" s="3" t="s">
        <v>137</v>
      </c>
      <c r="U4" s="3" t="s">
        <v>92</v>
      </c>
      <c r="W4" s="1" t="s">
        <v>117</v>
      </c>
    </row>
    <row r="5" spans="1:23" ht="60.75" thickBot="1" x14ac:dyDescent="0.3">
      <c r="A5" s="2">
        <v>11300</v>
      </c>
      <c r="B5" s="2" t="s">
        <v>4</v>
      </c>
      <c r="D5" s="3" t="s">
        <v>145</v>
      </c>
      <c r="F5" s="3" t="s">
        <v>51</v>
      </c>
      <c r="H5" s="3" t="s">
        <v>55</v>
      </c>
      <c r="J5" s="3" t="s">
        <v>21</v>
      </c>
      <c r="K5" s="9"/>
      <c r="L5" s="3" t="s">
        <v>36</v>
      </c>
      <c r="N5" s="3" t="s">
        <v>210</v>
      </c>
      <c r="P5" s="1"/>
      <c r="Q5" s="23"/>
      <c r="S5" s="24" t="s">
        <v>182</v>
      </c>
      <c r="U5" s="3" t="s">
        <v>93</v>
      </c>
      <c r="W5" s="1" t="s">
        <v>114</v>
      </c>
    </row>
    <row r="6" spans="1:23" ht="30" x14ac:dyDescent="0.25">
      <c r="A6" s="2">
        <v>11400</v>
      </c>
      <c r="B6" s="2" t="s">
        <v>26</v>
      </c>
      <c r="D6" s="3" t="s">
        <v>146</v>
      </c>
      <c r="F6" s="3" t="s">
        <v>46</v>
      </c>
      <c r="H6" s="3" t="s">
        <v>56</v>
      </c>
      <c r="J6" s="3" t="s">
        <v>37</v>
      </c>
      <c r="L6" s="3" t="s">
        <v>22</v>
      </c>
      <c r="N6" s="3" t="s">
        <v>211</v>
      </c>
      <c r="P6" s="1"/>
      <c r="Q6" s="23"/>
      <c r="R6" s="192" t="s">
        <v>511</v>
      </c>
      <c r="S6" s="28" t="s">
        <v>209</v>
      </c>
      <c r="U6" s="3" t="s">
        <v>94</v>
      </c>
      <c r="W6" s="1" t="s">
        <v>115</v>
      </c>
    </row>
    <row r="7" spans="1:23" ht="45" x14ac:dyDescent="0.25">
      <c r="A7" s="2">
        <v>11420</v>
      </c>
      <c r="B7" s="2" t="s">
        <v>27</v>
      </c>
      <c r="D7" s="3" t="s">
        <v>147</v>
      </c>
      <c r="F7" s="3" t="s">
        <v>47</v>
      </c>
      <c r="H7" s="3" t="s">
        <v>57</v>
      </c>
      <c r="L7" s="3" t="s">
        <v>23</v>
      </c>
      <c r="N7" s="3" t="s">
        <v>212</v>
      </c>
      <c r="P7" s="1"/>
      <c r="Q7" s="23"/>
      <c r="R7" s="193"/>
      <c r="S7" s="29" t="s">
        <v>231</v>
      </c>
      <c r="U7" s="3" t="s">
        <v>95</v>
      </c>
      <c r="W7" s="1" t="s">
        <v>116</v>
      </c>
    </row>
    <row r="8" spans="1:23" ht="90" x14ac:dyDescent="0.25">
      <c r="A8" s="2">
        <v>11430</v>
      </c>
      <c r="B8" s="2" t="s">
        <v>2</v>
      </c>
      <c r="D8" s="19" t="s">
        <v>256</v>
      </c>
      <c r="F8" s="6" t="s">
        <v>48</v>
      </c>
      <c r="H8" s="7" t="s">
        <v>68</v>
      </c>
      <c r="K8" s="9"/>
      <c r="L8" s="1" t="s">
        <v>39</v>
      </c>
      <c r="N8" s="3" t="s">
        <v>213</v>
      </c>
      <c r="P8" s="1"/>
      <c r="Q8" s="23"/>
      <c r="R8" s="193"/>
      <c r="S8" s="29" t="s">
        <v>232</v>
      </c>
      <c r="U8" s="3" t="s">
        <v>96</v>
      </c>
    </row>
    <row r="9" spans="1:23" ht="45" x14ac:dyDescent="0.25">
      <c r="A9" s="2">
        <v>11500</v>
      </c>
      <c r="B9" s="2" t="s">
        <v>28</v>
      </c>
      <c r="D9" s="19" t="s">
        <v>153</v>
      </c>
      <c r="F9" s="6" t="s">
        <v>49</v>
      </c>
      <c r="H9" s="7" t="s">
        <v>69</v>
      </c>
      <c r="L9" s="6" t="s">
        <v>38</v>
      </c>
      <c r="N9" s="3" t="s">
        <v>214</v>
      </c>
      <c r="P9" s="1"/>
      <c r="Q9" s="23"/>
      <c r="R9" s="193"/>
      <c r="S9" s="29" t="s">
        <v>235</v>
      </c>
      <c r="U9" s="3" t="s">
        <v>97</v>
      </c>
    </row>
    <row r="10" spans="1:23" ht="30" x14ac:dyDescent="0.25">
      <c r="A10" s="2">
        <v>11600</v>
      </c>
      <c r="B10" s="2" t="s">
        <v>6</v>
      </c>
      <c r="F10" s="6" t="s">
        <v>50</v>
      </c>
      <c r="H10" s="6" t="s">
        <v>73</v>
      </c>
      <c r="L10" s="6" t="s">
        <v>40</v>
      </c>
      <c r="N10" s="3" t="s">
        <v>215</v>
      </c>
      <c r="P10" s="1"/>
      <c r="Q10" s="23"/>
      <c r="R10" s="193"/>
      <c r="S10" s="29" t="s">
        <v>236</v>
      </c>
      <c r="U10" s="3" t="s">
        <v>98</v>
      </c>
    </row>
    <row r="11" spans="1:23" ht="30" x14ac:dyDescent="0.25">
      <c r="A11" s="2">
        <v>11700</v>
      </c>
      <c r="B11" s="2" t="s">
        <v>29</v>
      </c>
      <c r="H11" s="6" t="s">
        <v>58</v>
      </c>
      <c r="K11" s="9"/>
      <c r="L11" s="6" t="s">
        <v>41</v>
      </c>
      <c r="N11" s="3" t="s">
        <v>216</v>
      </c>
      <c r="P11" s="1"/>
      <c r="Q11" s="23"/>
      <c r="R11" s="193"/>
      <c r="S11" s="29" t="s">
        <v>474</v>
      </c>
      <c r="U11" s="3" t="s">
        <v>99</v>
      </c>
    </row>
    <row r="12" spans="1:23" ht="30" x14ac:dyDescent="0.25">
      <c r="A12" s="2">
        <v>11800</v>
      </c>
      <c r="B12" s="2" t="s">
        <v>5</v>
      </c>
      <c r="H12" s="6" t="s">
        <v>74</v>
      </c>
      <c r="N12" s="3" t="s">
        <v>217</v>
      </c>
      <c r="P12" s="1"/>
      <c r="Q12" s="23"/>
      <c r="R12" s="193"/>
      <c r="S12" s="29" t="s">
        <v>475</v>
      </c>
      <c r="U12" s="3" t="s">
        <v>100</v>
      </c>
    </row>
    <row r="13" spans="1:23" ht="30" x14ac:dyDescent="0.25">
      <c r="A13" s="2">
        <v>11900</v>
      </c>
      <c r="B13" s="2" t="s">
        <v>349</v>
      </c>
      <c r="H13" s="6" t="s">
        <v>59</v>
      </c>
      <c r="N13" s="3" t="s">
        <v>218</v>
      </c>
      <c r="P13" s="1"/>
      <c r="Q13" s="23"/>
      <c r="R13" s="193"/>
      <c r="S13" s="29" t="s">
        <v>238</v>
      </c>
      <c r="U13" s="3" t="s">
        <v>101</v>
      </c>
    </row>
    <row r="14" spans="1:23" ht="45" x14ac:dyDescent="0.25">
      <c r="A14" s="2">
        <v>12000</v>
      </c>
      <c r="B14" s="2" t="s">
        <v>30</v>
      </c>
      <c r="H14" s="6" t="s">
        <v>70</v>
      </c>
      <c r="N14" s="3" t="s">
        <v>219</v>
      </c>
      <c r="P14" s="1"/>
      <c r="Q14" s="23"/>
      <c r="R14" s="193"/>
      <c r="S14" s="29" t="s">
        <v>507</v>
      </c>
      <c r="U14" s="3" t="s">
        <v>102</v>
      </c>
    </row>
    <row r="15" spans="1:23" ht="30" x14ac:dyDescent="0.25">
      <c r="H15" s="6" t="s">
        <v>71</v>
      </c>
      <c r="N15" s="3" t="s">
        <v>220</v>
      </c>
      <c r="P15" s="1"/>
      <c r="Q15" s="23"/>
      <c r="R15" s="193"/>
      <c r="S15" s="29" t="s">
        <v>238</v>
      </c>
      <c r="U15" s="3" t="s">
        <v>103</v>
      </c>
    </row>
    <row r="16" spans="1:23" ht="30" x14ac:dyDescent="0.25">
      <c r="H16" s="6" t="s">
        <v>72</v>
      </c>
      <c r="N16" s="3" t="s">
        <v>221</v>
      </c>
      <c r="P16" s="1"/>
      <c r="Q16" s="23"/>
      <c r="R16" s="193"/>
      <c r="S16" s="29" t="s">
        <v>508</v>
      </c>
      <c r="U16" s="3" t="s">
        <v>104</v>
      </c>
    </row>
    <row r="17" spans="8:21" ht="30" x14ac:dyDescent="0.25">
      <c r="H17" s="6" t="s">
        <v>60</v>
      </c>
      <c r="N17" s="3" t="s">
        <v>222</v>
      </c>
      <c r="P17" s="1"/>
      <c r="Q17" s="23"/>
      <c r="R17" s="193"/>
      <c r="S17" s="29" t="s">
        <v>509</v>
      </c>
      <c r="U17" s="3" t="s">
        <v>105</v>
      </c>
    </row>
    <row r="18" spans="8:21" ht="30.75" thickBot="1" x14ac:dyDescent="0.3">
      <c r="H18" s="6" t="s">
        <v>61</v>
      </c>
      <c r="N18" s="3" t="s">
        <v>223</v>
      </c>
      <c r="P18" s="1"/>
      <c r="Q18" s="23"/>
      <c r="R18" s="194"/>
      <c r="S18" s="30" t="s">
        <v>510</v>
      </c>
      <c r="U18" s="3" t="s">
        <v>106</v>
      </c>
    </row>
    <row r="19" spans="8:21" ht="45" customHeight="1" x14ac:dyDescent="0.25">
      <c r="H19" s="6" t="s">
        <v>62</v>
      </c>
      <c r="N19" s="3" t="s">
        <v>224</v>
      </c>
      <c r="P19" s="1"/>
      <c r="Q19" s="23"/>
      <c r="R19" s="185" t="s">
        <v>4</v>
      </c>
      <c r="S19" s="25" t="s">
        <v>594</v>
      </c>
      <c r="U19" s="3" t="s">
        <v>107</v>
      </c>
    </row>
    <row r="20" spans="8:21" ht="30" x14ac:dyDescent="0.25">
      <c r="H20" s="6" t="s">
        <v>63</v>
      </c>
      <c r="N20" s="3" t="s">
        <v>225</v>
      </c>
      <c r="P20" s="1"/>
      <c r="Q20" s="23"/>
      <c r="R20" s="186"/>
      <c r="S20" s="26" t="s">
        <v>249</v>
      </c>
      <c r="U20" s="3" t="s">
        <v>108</v>
      </c>
    </row>
    <row r="21" spans="8:21" ht="30" x14ac:dyDescent="0.25">
      <c r="H21" s="6" t="s">
        <v>64</v>
      </c>
      <c r="N21" s="3" t="s">
        <v>226</v>
      </c>
      <c r="P21" s="1"/>
      <c r="Q21" s="23"/>
      <c r="R21" s="186"/>
      <c r="S21" s="29" t="s">
        <v>626</v>
      </c>
      <c r="U21" s="3" t="s">
        <v>109</v>
      </c>
    </row>
    <row r="22" spans="8:21" ht="30" customHeight="1" x14ac:dyDescent="0.25">
      <c r="N22" s="3" t="s">
        <v>227</v>
      </c>
      <c r="P22" s="1"/>
      <c r="Q22" s="23"/>
      <c r="R22" s="186"/>
      <c r="S22" s="29" t="s">
        <v>595</v>
      </c>
      <c r="U22" s="3" t="s">
        <v>110</v>
      </c>
    </row>
    <row r="23" spans="8:21" x14ac:dyDescent="0.25">
      <c r="N23" s="3" t="s">
        <v>228</v>
      </c>
      <c r="P23" s="1"/>
      <c r="Q23" s="23"/>
      <c r="R23" s="186"/>
      <c r="S23" s="29" t="s">
        <v>596</v>
      </c>
      <c r="U23" s="3" t="s">
        <v>111</v>
      </c>
    </row>
    <row r="24" spans="8:21" ht="45" customHeight="1" x14ac:dyDescent="0.25">
      <c r="N24" s="3" t="s">
        <v>229</v>
      </c>
      <c r="P24" s="1"/>
      <c r="Q24" s="23"/>
      <c r="R24" s="186"/>
      <c r="S24" s="33" t="s">
        <v>627</v>
      </c>
      <c r="U24" s="3" t="s">
        <v>112</v>
      </c>
    </row>
    <row r="25" spans="8:21" ht="45" customHeight="1" x14ac:dyDescent="0.25">
      <c r="N25" s="3" t="s">
        <v>230</v>
      </c>
      <c r="R25" s="186"/>
      <c r="S25" s="27"/>
    </row>
    <row r="26" spans="8:21" x14ac:dyDescent="0.25">
      <c r="R26" s="195"/>
      <c r="S26" s="33"/>
    </row>
    <row r="27" spans="8:21" ht="45.75" customHeight="1" x14ac:dyDescent="0.25">
      <c r="R27" s="196" t="s">
        <v>29</v>
      </c>
      <c r="S27" s="7" t="s">
        <v>398</v>
      </c>
    </row>
    <row r="28" spans="8:21" ht="45" customHeight="1" x14ac:dyDescent="0.25">
      <c r="R28" s="196"/>
      <c r="S28" s="7" t="s">
        <v>402</v>
      </c>
    </row>
    <row r="29" spans="8:21" x14ac:dyDescent="0.25">
      <c r="R29" s="196"/>
      <c r="S29" s="7" t="s">
        <v>406</v>
      </c>
    </row>
    <row r="30" spans="8:21" x14ac:dyDescent="0.25">
      <c r="R30" s="196"/>
      <c r="S30" s="7" t="s">
        <v>410</v>
      </c>
    </row>
    <row r="31" spans="8:21" x14ac:dyDescent="0.25">
      <c r="R31" s="196"/>
      <c r="S31" s="7" t="s">
        <v>664</v>
      </c>
    </row>
    <row r="32" spans="8:21" ht="30" x14ac:dyDescent="0.25">
      <c r="R32" s="196"/>
      <c r="S32" s="7" t="s">
        <v>411</v>
      </c>
    </row>
    <row r="33" spans="2:19" x14ac:dyDescent="0.25">
      <c r="R33" s="196"/>
      <c r="S33" s="7" t="s">
        <v>512</v>
      </c>
    </row>
    <row r="34" spans="2:19" x14ac:dyDescent="0.25">
      <c r="R34" s="196"/>
      <c r="S34" s="7" t="s">
        <v>628</v>
      </c>
    </row>
    <row r="35" spans="2:19" ht="30" customHeight="1" x14ac:dyDescent="0.25">
      <c r="R35" s="196"/>
      <c r="S35" s="19" t="s">
        <v>657</v>
      </c>
    </row>
    <row r="36" spans="2:19" x14ac:dyDescent="0.25">
      <c r="R36" s="196"/>
      <c r="S36" s="19" t="s">
        <v>658</v>
      </c>
    </row>
    <row r="37" spans="2:19" x14ac:dyDescent="0.25">
      <c r="R37" s="196"/>
      <c r="S37" s="19" t="s">
        <v>631</v>
      </c>
    </row>
    <row r="38" spans="2:19" ht="30" x14ac:dyDescent="0.25">
      <c r="B38" s="5"/>
      <c r="R38" s="196"/>
      <c r="S38" s="19" t="s">
        <v>672</v>
      </c>
    </row>
    <row r="39" spans="2:19" ht="30" x14ac:dyDescent="0.25">
      <c r="R39" s="188" t="s">
        <v>5</v>
      </c>
      <c r="S39" s="60" t="s">
        <v>340</v>
      </c>
    </row>
    <row r="40" spans="2:19" x14ac:dyDescent="0.25">
      <c r="R40" s="188"/>
      <c r="S40" s="26" t="s">
        <v>341</v>
      </c>
    </row>
    <row r="41" spans="2:19" ht="30" x14ac:dyDescent="0.25">
      <c r="R41" s="188"/>
      <c r="S41" s="26" t="s">
        <v>342</v>
      </c>
    </row>
    <row r="42" spans="2:19" ht="30" x14ac:dyDescent="0.25">
      <c r="R42" s="188"/>
      <c r="S42" s="26" t="s">
        <v>343</v>
      </c>
    </row>
    <row r="43" spans="2:19" ht="45.75" thickBot="1" x14ac:dyDescent="0.3">
      <c r="R43" s="189"/>
      <c r="S43" s="32" t="s">
        <v>344</v>
      </c>
    </row>
    <row r="44" spans="2:19" ht="30" x14ac:dyDescent="0.25">
      <c r="R44" s="190" t="s">
        <v>349</v>
      </c>
      <c r="S44" s="25" t="s">
        <v>360</v>
      </c>
    </row>
    <row r="45" spans="2:19" ht="30" x14ac:dyDescent="0.25">
      <c r="R45" s="188"/>
      <c r="S45" s="26" t="s">
        <v>437</v>
      </c>
    </row>
    <row r="46" spans="2:19" ht="45" x14ac:dyDescent="0.25">
      <c r="R46" s="188"/>
      <c r="S46" s="26" t="s">
        <v>370</v>
      </c>
    </row>
    <row r="47" spans="2:19" ht="30" x14ac:dyDescent="0.25">
      <c r="R47" s="188"/>
      <c r="S47" s="26" t="s">
        <v>438</v>
      </c>
    </row>
    <row r="48" spans="2:19" ht="30" x14ac:dyDescent="0.25">
      <c r="R48" s="188"/>
      <c r="S48" s="26" t="s">
        <v>440</v>
      </c>
    </row>
    <row r="49" spans="18:19" ht="60" x14ac:dyDescent="0.25">
      <c r="R49" s="188"/>
      <c r="S49" s="26" t="s">
        <v>441</v>
      </c>
    </row>
    <row r="50" spans="18:19" ht="45" x14ac:dyDescent="0.25">
      <c r="R50" s="188"/>
      <c r="S50" s="26" t="s">
        <v>442</v>
      </c>
    </row>
    <row r="51" spans="18:19" ht="45" x14ac:dyDescent="0.25">
      <c r="R51" s="188"/>
      <c r="S51" s="26" t="s">
        <v>445</v>
      </c>
    </row>
    <row r="52" spans="18:19" ht="30" x14ac:dyDescent="0.25">
      <c r="R52" s="188"/>
      <c r="S52" s="26" t="s">
        <v>446</v>
      </c>
    </row>
    <row r="53" spans="18:19" ht="45" x14ac:dyDescent="0.25">
      <c r="R53" s="188"/>
      <c r="S53" s="26" t="s">
        <v>453</v>
      </c>
    </row>
    <row r="54" spans="18:19" ht="45" x14ac:dyDescent="0.25">
      <c r="R54" s="188"/>
      <c r="S54" s="27" t="s">
        <v>714</v>
      </c>
    </row>
    <row r="55" spans="18:19" x14ac:dyDescent="0.25">
      <c r="R55" s="188"/>
      <c r="S55" s="27" t="s">
        <v>765</v>
      </c>
    </row>
    <row r="56" spans="18:19" x14ac:dyDescent="0.25">
      <c r="R56" s="188"/>
      <c r="S56" s="27"/>
    </row>
    <row r="57" spans="18:19" ht="15.75" thickBot="1" x14ac:dyDescent="0.3">
      <c r="R57" s="188"/>
      <c r="S57" s="59"/>
    </row>
    <row r="58" spans="18:19" x14ac:dyDescent="0.25">
      <c r="R58" s="185" t="s">
        <v>625</v>
      </c>
      <c r="S58" s="25" t="s">
        <v>673</v>
      </c>
    </row>
    <row r="59" spans="18:19" ht="45" x14ac:dyDescent="0.25">
      <c r="R59" s="186"/>
      <c r="S59" s="26" t="s">
        <v>674</v>
      </c>
    </row>
    <row r="60" spans="18:19" x14ac:dyDescent="0.25">
      <c r="R60" s="186"/>
      <c r="S60" s="26" t="s">
        <v>675</v>
      </c>
    </row>
    <row r="61" spans="18:19" ht="30" x14ac:dyDescent="0.25">
      <c r="R61" s="186"/>
      <c r="S61" s="26" t="s">
        <v>622</v>
      </c>
    </row>
    <row r="62" spans="18:19" x14ac:dyDescent="0.25">
      <c r="R62" s="186"/>
      <c r="S62" s="26" t="s">
        <v>623</v>
      </c>
    </row>
    <row r="63" spans="18:19" ht="30" x14ac:dyDescent="0.25">
      <c r="R63" s="186"/>
      <c r="S63" s="26" t="s">
        <v>624</v>
      </c>
    </row>
    <row r="64" spans="18:19" ht="45" x14ac:dyDescent="0.25">
      <c r="R64" s="186"/>
      <c r="S64" s="26" t="s">
        <v>676</v>
      </c>
    </row>
    <row r="65" spans="18:19" ht="15.75" thickBot="1" x14ac:dyDescent="0.3">
      <c r="R65" s="187"/>
      <c r="S65" s="31"/>
    </row>
    <row r="66" spans="18:19" x14ac:dyDescent="0.25">
      <c r="S66" s="60"/>
    </row>
    <row r="67" spans="18:19" x14ac:dyDescent="0.25">
      <c r="S67" s="26"/>
    </row>
    <row r="68" spans="18:19" x14ac:dyDescent="0.25">
      <c r="S68" s="26"/>
    </row>
    <row r="69" spans="18:19" x14ac:dyDescent="0.25">
      <c r="S69" s="26"/>
    </row>
  </sheetData>
  <mergeCells count="7">
    <mergeCell ref="R58:R65"/>
    <mergeCell ref="R39:R43"/>
    <mergeCell ref="R44:R57"/>
    <mergeCell ref="A1:B1"/>
    <mergeCell ref="R6:R18"/>
    <mergeCell ref="R19:R26"/>
    <mergeCell ref="R27:R3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5CE1F7DB2C0947A980D2308CE0F838" ma:contentTypeVersion="2" ma:contentTypeDescription="Crear nuevo documento." ma:contentTypeScope="" ma:versionID="c5f2ee437c65adc94fc96e4f0a0ae56f">
  <xsd:schema xmlns:xsd="http://www.w3.org/2001/XMLSchema" xmlns:xs="http://www.w3.org/2001/XMLSchema" xmlns:p="http://schemas.microsoft.com/office/2006/metadata/properties" xmlns:ns2="ba4bf3ce-2e7b-4b0c-b604-ad55e736fabf" xmlns:ns3="5b63cd12-9a8a-4e54-be72-90651e442c90" targetNamespace="http://schemas.microsoft.com/office/2006/metadata/properties" ma:root="true" ma:fieldsID="9f589c85214676fe893e2afdf165693a" ns2:_="" ns3:_="">
    <xsd:import namespace="ba4bf3ce-2e7b-4b0c-b604-ad55e736fabf"/>
    <xsd:import namespace="5b63cd12-9a8a-4e54-be72-90651e442c90"/>
    <xsd:element name="properties">
      <xsd:complexType>
        <xsd:sequence>
          <xsd:element name="documentManagement">
            <xsd:complexType>
              <xsd:all>
                <xsd:element ref="ns2:ano"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bf3ce-2e7b-4b0c-b604-ad55e736fabf" elementFormDefault="qualified">
    <xsd:import namespace="http://schemas.microsoft.com/office/2006/documentManagement/types"/>
    <xsd:import namespace="http://schemas.microsoft.com/office/infopath/2007/PartnerControls"/>
    <xsd:element name="ano" ma:index="8" nillable="true" ma:displayName="Año" ma:internalName="an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o xmlns="ba4bf3ce-2e7b-4b0c-b604-ad55e736fabf">2018</ano>
  </documentManagement>
</p:properties>
</file>

<file path=customXml/itemProps1.xml><?xml version="1.0" encoding="utf-8"?>
<ds:datastoreItem xmlns:ds="http://schemas.openxmlformats.org/officeDocument/2006/customXml" ds:itemID="{953399C6-005A-4FE9-B5FE-B097492441A5}"/>
</file>

<file path=customXml/itemProps2.xml><?xml version="1.0" encoding="utf-8"?>
<ds:datastoreItem xmlns:ds="http://schemas.openxmlformats.org/officeDocument/2006/customXml" ds:itemID="{87AD68E3-E576-458D-A218-9C5B17D1808A}"/>
</file>

<file path=customXml/itemProps3.xml><?xml version="1.0" encoding="utf-8"?>
<ds:datastoreItem xmlns:ds="http://schemas.openxmlformats.org/officeDocument/2006/customXml" ds:itemID="{A9D8BA69-D0E8-4F34-B835-EAE1560B59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12</vt:i4>
      </vt:variant>
    </vt:vector>
  </HeadingPairs>
  <TitlesOfParts>
    <vt:vector size="17" baseType="lpstr">
      <vt:lpstr>Plan de Accion Final</vt:lpstr>
      <vt:lpstr>Hoja2</vt:lpstr>
      <vt:lpstr>Plan de Accion 2018</vt:lpstr>
      <vt:lpstr>PLAN DE ADQUISIONES COMPILADO</vt:lpstr>
      <vt:lpstr>TAB. REF. PA</vt:lpstr>
      <vt:lpstr>Central_de_Costos</vt:lpstr>
      <vt:lpstr>'TAB. REF. PA'!CÓDIGO_AREA</vt:lpstr>
      <vt:lpstr>Dimensión_MIPG</vt:lpstr>
      <vt:lpstr>Estrategia_Sectorial</vt:lpstr>
      <vt:lpstr>Fuente_de_Recursos</vt:lpstr>
      <vt:lpstr>Indicador</vt:lpstr>
      <vt:lpstr>Indicador_SINERGIA</vt:lpstr>
      <vt:lpstr>Objetivo_Especifico_PND</vt:lpstr>
      <vt:lpstr>OBJETIVO_ESTRATEGICO</vt:lpstr>
      <vt:lpstr>Política_MIPG</vt:lpstr>
      <vt:lpstr>Procedimiento</vt:lpstr>
      <vt:lpstr>Proceso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TRIANA PARGA</dc:creator>
  <cp:lastModifiedBy>NORELA BRICEÑO BOHORQUEZ</cp:lastModifiedBy>
  <cp:lastPrinted>2018-01-31T02:49:08Z</cp:lastPrinted>
  <dcterms:created xsi:type="dcterms:W3CDTF">2017-11-02T20:07:37Z</dcterms:created>
  <dcterms:modified xsi:type="dcterms:W3CDTF">2018-01-31T21:43:23Z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0x010100985CE1F7DB2C0947A980D2308CE0F838</vt:lpwstr>
  </property>
</Properties>
</file>